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0905" yWindow="-15" windowWidth="10710" windowHeight="10155"/>
  </bookViews>
  <sheets>
    <sheet name="Sheet1" sheetId="1" r:id="rId1"/>
    <sheet name="ภาพรวมเบิกจ่าย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E20" i="1" l="1"/>
  <c r="R5" i="2" l="1"/>
  <c r="Q6" i="2"/>
  <c r="R6" i="2" s="1"/>
  <c r="Q7" i="2"/>
  <c r="R7" i="2" s="1"/>
  <c r="Q5" i="2"/>
  <c r="E8" i="2"/>
  <c r="F8" i="2"/>
  <c r="G8" i="2"/>
  <c r="H8" i="2"/>
  <c r="I8" i="2"/>
  <c r="J8" i="2"/>
  <c r="K8" i="2"/>
  <c r="L8" i="2"/>
  <c r="M8" i="2"/>
  <c r="N8" i="2"/>
  <c r="O8" i="2"/>
  <c r="R8" i="2" l="1"/>
  <c r="D12" i="2" s="1"/>
  <c r="F12" i="2" s="1"/>
  <c r="Q8" i="2"/>
  <c r="D11" i="2" s="1"/>
  <c r="F11" i="2" s="1"/>
  <c r="B8" i="2"/>
  <c r="D8" i="2"/>
  <c r="C8" i="2"/>
  <c r="P8" i="2" l="1"/>
  <c r="I24" i="1" l="1"/>
  <c r="H24" i="1"/>
  <c r="K24" i="1" l="1"/>
  <c r="I21" i="1" l="1"/>
  <c r="F20" i="1" l="1"/>
  <c r="E13" i="1" l="1"/>
  <c r="H23" i="1" l="1"/>
  <c r="H21" i="1" s="1"/>
  <c r="F13" i="1" l="1"/>
  <c r="H11" i="1"/>
  <c r="I7" i="1"/>
  <c r="J25" i="1" l="1"/>
  <c r="E26" i="1" l="1"/>
  <c r="C26" i="1"/>
  <c r="G25" i="1"/>
  <c r="K23" i="1"/>
  <c r="K22" i="1"/>
  <c r="I25" i="1"/>
  <c r="N25" i="1" s="1"/>
  <c r="H25" i="1"/>
  <c r="M25" i="1" s="1"/>
  <c r="D25" i="1"/>
  <c r="K19" i="1"/>
  <c r="K18" i="1"/>
  <c r="K16" i="1"/>
  <c r="K15" i="1"/>
  <c r="I14" i="1"/>
  <c r="I17" i="1"/>
  <c r="H17" i="1"/>
  <c r="D17" i="1"/>
  <c r="H14" i="1"/>
  <c r="D14" i="1"/>
  <c r="G20" i="1"/>
  <c r="K21" i="1" l="1"/>
  <c r="K25" i="1"/>
  <c r="L25" i="1"/>
  <c r="I20" i="1"/>
  <c r="K17" i="1"/>
  <c r="K14" i="1"/>
  <c r="H20" i="1"/>
  <c r="D20" i="1"/>
  <c r="J26" i="1"/>
  <c r="H6" i="1"/>
  <c r="I6" i="1"/>
  <c r="I10" i="1"/>
  <c r="H10" i="1"/>
  <c r="K11" i="1"/>
  <c r="K9" i="1"/>
  <c r="K12" i="1"/>
  <c r="N20" i="1" l="1"/>
  <c r="K20" i="1"/>
  <c r="M20" i="1"/>
  <c r="G13" i="1"/>
  <c r="G26" i="1" s="1"/>
  <c r="F26" i="1"/>
  <c r="L20" i="1"/>
  <c r="D26" i="1"/>
  <c r="H13" i="1"/>
  <c r="K10" i="1"/>
  <c r="I13" i="1"/>
  <c r="K7" i="1"/>
  <c r="K8" i="1"/>
  <c r="M13" i="1" l="1"/>
  <c r="K13" i="1"/>
  <c r="I26" i="1"/>
  <c r="N13" i="1"/>
  <c r="N26" i="1" s="1"/>
  <c r="M26" i="1"/>
  <c r="H26" i="1"/>
  <c r="L26" i="1" s="1"/>
  <c r="K26" i="1"/>
  <c r="L13" i="1"/>
  <c r="K6" i="1"/>
</calcChain>
</file>

<file path=xl/sharedStrings.xml><?xml version="1.0" encoding="utf-8"?>
<sst xmlns="http://schemas.openxmlformats.org/spreadsheetml/2006/main" count="79" uniqueCount="72">
  <si>
    <t>1. งบสนับสนุนชุมชน</t>
  </si>
  <si>
    <t>ประเภทงบประมาณ</t>
  </si>
  <si>
    <t>อุดหนุน (บ83014)</t>
  </si>
  <si>
    <t>สาธารณูปโภค (บ81114)</t>
  </si>
  <si>
    <t>บริหารจัดการ (บ81714)</t>
  </si>
  <si>
    <t>งบช่วยเหลือฯ (บ84014)</t>
  </si>
  <si>
    <t>งบช่วยเหลือแนวเขื่อน (บ84114)</t>
  </si>
  <si>
    <t>2.งบช่วยเหลือและสนับสนุนภาคี</t>
  </si>
  <si>
    <t>รวม</t>
  </si>
  <si>
    <t>ครัวเรือน</t>
  </si>
  <si>
    <t>จำนวนเงิน</t>
  </si>
  <si>
    <t>กรอบงบที่ได้รับจัดสรร</t>
  </si>
  <si>
    <t>การอนุมัติโครงการ</t>
  </si>
  <si>
    <t>อนุมัติ</t>
  </si>
  <si>
    <t>ยกเลิก</t>
  </si>
  <si>
    <t>สุทธิ</t>
  </si>
  <si>
    <t>รับเงินคืน
จากชุมชน</t>
  </si>
  <si>
    <t>การเบิกจ่าย
สะสม</t>
  </si>
  <si>
    <t>ร้อยละ
การเบิกจ่าย</t>
  </si>
  <si>
    <t>จำนวนเงินอนุมัติ
สุทธิ</t>
  </si>
  <si>
    <t>สนับสนุนการพัฒนา (ค86568)</t>
  </si>
  <si>
    <t>ช่วยเหลือผู้ได้รับผลกระทบ (ค86668)</t>
  </si>
  <si>
    <t>2. งบบริหารจัดการ</t>
  </si>
  <si>
    <t>ค่าบริหารจัดการองค์กร</t>
  </si>
  <si>
    <t>ค่าดำเนินงานศปก.ทชค.</t>
  </si>
  <si>
    <t>รวมทั้งสิ้น</t>
  </si>
  <si>
    <t>ปี
งบประมาณ</t>
  </si>
  <si>
    <t xml:space="preserve">รายงานสถานะโครงการพัฒนาที่อยู่อาศัยชุมชนริมคลอง </t>
  </si>
  <si>
    <t>งบประมาณคงเหลือที่สามารถ
อนุมัติได้</t>
  </si>
  <si>
    <t>1. งบสนับสนุนชุมชน (ค86700)</t>
  </si>
  <si>
    <t>ค่าสนับสนุนกลไกติดตามประเมินผล</t>
  </si>
  <si>
    <t>ค่าเช่าบ้านเพิ่มเติมและบริหารจัดการสผ.</t>
  </si>
  <si>
    <t>งบบริหารจัดการ (สผ. ส่วนกลาง)</t>
  </si>
  <si>
    <t>คงเหลือรอเบิกจ่าย</t>
  </si>
  <si>
    <t>งบประมาณคงเหลือจากงบที่ได้รับจัดสรร</t>
  </si>
  <si>
    <r>
      <rPr>
        <b/>
        <sz val="16"/>
        <color theme="1"/>
        <rFont val="TH SarabunPSK"/>
        <family val="2"/>
      </rPr>
      <t>หมายเหตุ</t>
    </r>
    <r>
      <rPr>
        <sz val="16"/>
        <color theme="1"/>
        <rFont val="TH SarabunPSK"/>
        <family val="2"/>
      </rPr>
      <t xml:space="preserve"> </t>
    </r>
  </si>
  <si>
    <t>1. เงินคงเหลือรอเบิกจ่ายของปีงบประมาณ 2559 ถูกหักลบเนื่องจากชุมชนเพิ่มสินถมยา มีการเบิกจ่ายและคืนงบประมาณ จำนวน 1,118,200 บาท (ฐานของสน.บ้านมั่นคง)</t>
  </si>
  <si>
    <t>ณ 30 ก.ย. 61</t>
  </si>
  <si>
    <t>คงเหลือ</t>
  </si>
  <si>
    <t>2557-2559</t>
  </si>
  <si>
    <t>หมายเหตุ</t>
  </si>
  <si>
    <t>งบประมาณปี 2557-2559 ดำเนินการปี 2560 และ 2561 (งบบ้านมั่นคง)</t>
  </si>
  <si>
    <t>งบประมาณปี 2560 ดำเนินการปี 2560 และ 2561</t>
  </si>
  <si>
    <t>1.งบสนับสนุนการพัฒนาและปรับปรุงสาธารณูปโภค ค 86568</t>
  </si>
  <si>
    <t>2.งบช่วยเหลือผู้ได้รับผลกระทบและเสียโอกาส ค 86668</t>
  </si>
  <si>
    <t>งบประมาณปี 2561 ดำเนินการปี 2561</t>
  </si>
  <si>
    <t>1.งบช่วยเหลือและสนับสนุนการพัฒนาชุมชนริมคลอง ค86700</t>
  </si>
  <si>
    <t>งบประมาณปี</t>
  </si>
  <si>
    <t>2. งบปีงบประมาณ 2560 คงเหลือรอเบิกจ่าย หักลบ เงินคืนงบบริหารจัดการของสค.เลียบคลองสองสามัคคี จก. จำนวน 700 บาท เนื่องจากนับว่าเป็นผลการเบิกจ่ายไปแล้ว (สน.การเงินนับเป็นรายได้)</t>
  </si>
  <si>
    <t>ดำเนินการปีงบประมาณ พ.ศ. 2562</t>
  </si>
  <si>
    <t>เบิกจ่ายระหว่างปี</t>
  </si>
  <si>
    <t>ต.ค.61</t>
  </si>
  <si>
    <t>พ.ย.61</t>
  </si>
  <si>
    <t>ธ.ค.61</t>
  </si>
  <si>
    <t>ม.ค.62</t>
  </si>
  <si>
    <t>ก.พ.62</t>
  </si>
  <si>
    <t>มี.ค.62</t>
  </si>
  <si>
    <t>เม.ย.62</t>
  </si>
  <si>
    <t>พ.ค.62</t>
  </si>
  <si>
    <t>มิ.ย.62</t>
  </si>
  <si>
    <t>ก.ค.62</t>
  </si>
  <si>
    <t>ส.ค.62</t>
  </si>
  <si>
    <t>ก.ย.62</t>
  </si>
  <si>
    <t>คืน/ยกเลิก
ระหว่างปี</t>
  </si>
  <si>
    <t>อนุมัติ
ระหว่างปี</t>
  </si>
  <si>
    <t>คงเหลือยกไป
เบิกจ่ายปี 2562</t>
  </si>
  <si>
    <t>สรุป</t>
  </si>
  <si>
    <t xml:space="preserve">บาท </t>
  </si>
  <si>
    <t>คงเหลืองบประมาณรอเบิกจ่าย จำนวน</t>
  </si>
  <si>
    <t>ประจำเดือน พฤศจิกายน 2561</t>
  </si>
  <si>
    <t>ณ วันที่ 30 พฤศจิกายน 2561 มีการเบิกจ่ายงบประมาณรวม</t>
  </si>
  <si>
    <t>ภาพรวมผลการเบิกจ่ายรายเดือน ณ วันที่ 30 พฤศจิกายน 2561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</si>
</sst>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-&quot;฿&quot;* #,##0.00_-;\-&quot;฿&quot;* #,##0.00_-;_-&quot;฿&quot;* &quot;-&quot;??_-;_-@_-"/>
    <numFmt numFmtId="165" formatCode="_-* #,##0.00_-;\-* #,##0.00_-;_-* &quot;-&quot;??_-;_-@_-"/>
    <numFmt numFmtId="166" formatCode="_(* #,##0_);_(* \(#,##0\);_(* &quot;-&quot;??_);_(@_)"/>
    <numFmt numFmtId="167" formatCode="\(General\)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u val="singleAccounting"/>
      <sz val="16"/>
      <color theme="1"/>
      <name val="TH SarabunPSK"/>
      <family val="2"/>
    </font>
    <font>
      <sz val="11"/>
      <color theme="1"/>
      <name val="Calibri"/>
      <family val="2"/>
      <charset val="222"/>
      <scheme val="minor"/>
    </font>
    <font>
      <sz val="10"/>
      <name val="Arial"/>
      <family val="2"/>
    </font>
    <font>
      <sz val="11"/>
      <color theme="0"/>
      <name val="Calibri"/>
      <family val="2"/>
      <charset val="222"/>
      <scheme val="minor"/>
    </font>
    <font>
      <sz val="11"/>
      <color rgb="FF9C0006"/>
      <name val="Calibri"/>
      <family val="2"/>
      <charset val="222"/>
      <scheme val="minor"/>
    </font>
    <font>
      <b/>
      <sz val="11"/>
      <color rgb="FFFA7D00"/>
      <name val="Calibri"/>
      <family val="2"/>
      <charset val="222"/>
      <scheme val="minor"/>
    </font>
    <font>
      <b/>
      <sz val="11"/>
      <color theme="0"/>
      <name val="Calibri"/>
      <family val="2"/>
      <charset val="222"/>
      <scheme val="minor"/>
    </font>
    <font>
      <i/>
      <sz val="11"/>
      <color rgb="FF7F7F7F"/>
      <name val="Calibri"/>
      <family val="2"/>
      <charset val="222"/>
      <scheme val="minor"/>
    </font>
    <font>
      <sz val="11"/>
      <color rgb="FF006100"/>
      <name val="Calibri"/>
      <family val="2"/>
      <charset val="222"/>
      <scheme val="minor"/>
    </font>
    <font>
      <b/>
      <sz val="15"/>
      <color theme="3"/>
      <name val="Calibri"/>
      <family val="2"/>
      <charset val="222"/>
      <scheme val="minor"/>
    </font>
    <font>
      <b/>
      <sz val="13"/>
      <color theme="3"/>
      <name val="Calibri"/>
      <family val="2"/>
      <charset val="222"/>
      <scheme val="minor"/>
    </font>
    <font>
      <b/>
      <sz val="11"/>
      <color theme="3"/>
      <name val="Calibri"/>
      <family val="2"/>
      <charset val="222"/>
      <scheme val="minor"/>
    </font>
    <font>
      <sz val="11"/>
      <color rgb="FF3F3F76"/>
      <name val="Calibri"/>
      <family val="2"/>
      <charset val="222"/>
      <scheme val="minor"/>
    </font>
    <font>
      <sz val="11"/>
      <color rgb="FFFA7D00"/>
      <name val="Calibri"/>
      <family val="2"/>
      <charset val="222"/>
      <scheme val="minor"/>
    </font>
    <font>
      <sz val="11"/>
      <color rgb="FF9C6500"/>
      <name val="Calibri"/>
      <family val="2"/>
      <charset val="222"/>
      <scheme val="minor"/>
    </font>
    <font>
      <sz val="11"/>
      <color rgb="FF000000"/>
      <name val="Tahoma"/>
      <family val="2"/>
    </font>
    <font>
      <b/>
      <sz val="11"/>
      <color rgb="FF3F3F3F"/>
      <name val="Calibri"/>
      <family val="2"/>
      <charset val="222"/>
      <scheme val="minor"/>
    </font>
    <font>
      <b/>
      <sz val="18"/>
      <color theme="3"/>
      <name val="Cambria"/>
      <family val="2"/>
      <charset val="222"/>
      <scheme val="major"/>
    </font>
    <font>
      <b/>
      <sz val="11"/>
      <color theme="1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  <font>
      <b/>
      <sz val="18"/>
      <color theme="1"/>
      <name val="TH SarabunPSK"/>
      <family val="2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0">
    <xf numFmtId="0" fontId="0" fillId="0" borderId="0"/>
    <xf numFmtId="43" fontId="1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9" borderId="0" applyNumberFormat="0" applyBorder="0" applyAlignment="0" applyProtection="0"/>
    <xf numFmtId="0" fontId="7" fillId="13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8" fillId="3" borderId="0" applyNumberFormat="0" applyBorder="0" applyAlignment="0" applyProtection="0"/>
    <xf numFmtId="0" fontId="9" fillId="6" borderId="4" applyNumberFormat="0" applyAlignment="0" applyProtection="0"/>
    <xf numFmtId="0" fontId="10" fillId="7" borderId="7" applyNumberFormat="0" applyAlignment="0" applyProtection="0"/>
    <xf numFmtId="165" fontId="5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2" borderId="0" applyNumberFormat="0" applyBorder="0" applyAlignment="0" applyProtection="0"/>
    <xf numFmtId="0" fontId="13" fillId="0" borderId="1" applyNumberFormat="0" applyFill="0" applyAlignment="0" applyProtection="0"/>
    <xf numFmtId="0" fontId="14" fillId="0" borderId="2" applyNumberFormat="0" applyFill="0" applyAlignment="0" applyProtection="0"/>
    <xf numFmtId="0" fontId="15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6" fillId="5" borderId="4" applyNumberFormat="0" applyAlignment="0" applyProtection="0"/>
    <xf numFmtId="0" fontId="17" fillId="0" borderId="6" applyNumberFormat="0" applyFill="0" applyAlignment="0" applyProtection="0"/>
    <xf numFmtId="0" fontId="18" fillId="4" borderId="0" applyNumberFormat="0" applyBorder="0" applyAlignment="0" applyProtection="0"/>
    <xf numFmtId="0" fontId="6" fillId="0" borderId="0"/>
    <xf numFmtId="0" fontId="1" fillId="0" borderId="0"/>
    <xf numFmtId="0" fontId="1" fillId="0" borderId="0"/>
    <xf numFmtId="0" fontId="19" fillId="0" borderId="0"/>
    <xf numFmtId="0" fontId="5" fillId="0" borderId="0"/>
    <xf numFmtId="0" fontId="1" fillId="0" borderId="0"/>
    <xf numFmtId="0" fontId="6" fillId="0" borderId="0"/>
    <xf numFmtId="0" fontId="5" fillId="8" borderId="8" applyNumberFormat="0" applyFont="0" applyAlignment="0" applyProtection="0"/>
    <xf numFmtId="0" fontId="20" fillId="6" borderId="5" applyNumberFormat="0" applyAlignment="0" applyProtection="0"/>
    <xf numFmtId="0" fontId="21" fillId="0" borderId="0" applyNumberFormat="0" applyFill="0" applyBorder="0" applyAlignment="0" applyProtection="0"/>
    <xf numFmtId="0" fontId="22" fillId="0" borderId="9" applyNumberFormat="0" applyFill="0" applyAlignment="0" applyProtection="0"/>
    <xf numFmtId="0" fontId="23" fillId="0" borderId="0" applyNumberFormat="0" applyFill="0" applyBorder="0" applyAlignment="0" applyProtection="0"/>
  </cellStyleXfs>
  <cellXfs count="82">
    <xf numFmtId="0" fontId="0" fillId="0" borderId="0" xfId="0"/>
    <xf numFmtId="0" fontId="2" fillId="0" borderId="0" xfId="0" applyFont="1"/>
    <xf numFmtId="43" fontId="2" fillId="0" borderId="0" xfId="1" applyFont="1"/>
    <xf numFmtId="166" fontId="2" fillId="0" borderId="0" xfId="1" applyNumberFormat="1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/>
    <xf numFmtId="166" fontId="3" fillId="34" borderId="11" xfId="1" applyNumberFormat="1" applyFont="1" applyFill="1" applyBorder="1" applyAlignment="1">
      <alignment horizontal="center" vertical="center"/>
    </xf>
    <xf numFmtId="0" fontId="3" fillId="0" borderId="11" xfId="0" applyFont="1" applyBorder="1" applyAlignment="1">
      <alignment vertical="center"/>
    </xf>
    <xf numFmtId="166" fontId="3" fillId="0" borderId="11" xfId="1" applyNumberFormat="1" applyFont="1" applyBorder="1" applyAlignment="1">
      <alignment vertical="center"/>
    </xf>
    <xf numFmtId="43" fontId="3" fillId="0" borderId="11" xfId="1" applyFont="1" applyBorder="1" applyAlignment="1">
      <alignment vertical="center"/>
    </xf>
    <xf numFmtId="0" fontId="2" fillId="0" borderId="11" xfId="0" applyFont="1" applyBorder="1" applyAlignment="1">
      <alignment horizontal="left" indent="1"/>
    </xf>
    <xf numFmtId="166" fontId="2" fillId="0" borderId="11" xfId="1" applyNumberFormat="1" applyFont="1" applyBorder="1"/>
    <xf numFmtId="43" fontId="2" fillId="0" borderId="11" xfId="1" applyFont="1" applyBorder="1"/>
    <xf numFmtId="0" fontId="2" fillId="0" borderId="11" xfId="0" applyFont="1" applyBorder="1"/>
    <xf numFmtId="0" fontId="3" fillId="0" borderId="11" xfId="0" applyFont="1" applyBorder="1"/>
    <xf numFmtId="166" fontId="3" fillId="0" borderId="11" xfId="1" applyNumberFormat="1" applyFont="1" applyBorder="1"/>
    <xf numFmtId="43" fontId="3" fillId="0" borderId="11" xfId="1" applyFont="1" applyBorder="1"/>
    <xf numFmtId="43" fontId="4" fillId="0" borderId="11" xfId="1" applyFont="1" applyBorder="1"/>
    <xf numFmtId="0" fontId="2" fillId="0" borderId="11" xfId="0" quotePrefix="1" applyFont="1" applyBorder="1" applyAlignment="1">
      <alignment horizontal="left" indent="1"/>
    </xf>
    <xf numFmtId="166" fontId="3" fillId="34" borderId="11" xfId="1" applyNumberFormat="1" applyFont="1" applyFill="1" applyBorder="1"/>
    <xf numFmtId="43" fontId="3" fillId="34" borderId="11" xfId="1" applyFont="1" applyFill="1" applyBorder="1"/>
    <xf numFmtId="0" fontId="3" fillId="33" borderId="12" xfId="0" applyFont="1" applyFill="1" applyBorder="1" applyAlignment="1">
      <alignment horizontal="center"/>
    </xf>
    <xf numFmtId="166" fontId="4" fillId="33" borderId="11" xfId="1" applyNumberFormat="1" applyFont="1" applyFill="1" applyBorder="1"/>
    <xf numFmtId="43" fontId="4" fillId="33" borderId="11" xfId="1" applyFont="1" applyFill="1" applyBorder="1"/>
    <xf numFmtId="43" fontId="4" fillId="33" borderId="11" xfId="0" applyNumberFormat="1" applyFont="1" applyFill="1" applyBorder="1"/>
    <xf numFmtId="0" fontId="3" fillId="35" borderId="12" xfId="0" applyFont="1" applyFill="1" applyBorder="1" applyAlignment="1">
      <alignment horizontal="center"/>
    </xf>
    <xf numFmtId="166" fontId="4" fillId="35" borderId="11" xfId="1" applyNumberFormat="1" applyFont="1" applyFill="1" applyBorder="1"/>
    <xf numFmtId="43" fontId="4" fillId="35" borderId="11" xfId="1" applyFont="1" applyFill="1" applyBorder="1"/>
    <xf numFmtId="43" fontId="4" fillId="35" borderId="11" xfId="0" applyNumberFormat="1" applyFont="1" applyFill="1" applyBorder="1"/>
    <xf numFmtId="0" fontId="3" fillId="36" borderId="11" xfId="0" applyFont="1" applyFill="1" applyBorder="1" applyAlignment="1">
      <alignment horizontal="center"/>
    </xf>
    <xf numFmtId="166" fontId="4" fillId="36" borderId="11" xfId="1" applyNumberFormat="1" applyFont="1" applyFill="1" applyBorder="1"/>
    <xf numFmtId="43" fontId="4" fillId="36" borderId="11" xfId="1" applyFont="1" applyFill="1" applyBorder="1"/>
    <xf numFmtId="2" fontId="3" fillId="34" borderId="11" xfId="0" applyNumberFormat="1" applyFont="1" applyFill="1" applyBorder="1"/>
    <xf numFmtId="165" fontId="2" fillId="0" borderId="0" xfId="0" applyNumberFormat="1" applyFont="1"/>
    <xf numFmtId="43" fontId="2" fillId="0" borderId="0" xfId="0" applyNumberFormat="1" applyFont="1"/>
    <xf numFmtId="43" fontId="3" fillId="0" borderId="0" xfId="0" applyNumberFormat="1" applyFont="1"/>
    <xf numFmtId="0" fontId="2" fillId="0" borderId="0" xfId="0" applyFont="1" applyAlignment="1">
      <alignment horizontal="left"/>
    </xf>
    <xf numFmtId="43" fontId="3" fillId="34" borderId="11" xfId="1" applyFont="1" applyFill="1" applyBorder="1" applyAlignment="1">
      <alignment horizontal="center" vertical="center"/>
    </xf>
    <xf numFmtId="43" fontId="3" fillId="0" borderId="11" xfId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43" fontId="2" fillId="0" borderId="11" xfId="1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43" fontId="2" fillId="0" borderId="0" xfId="1" applyFont="1" applyAlignment="1">
      <alignment horizontal="left"/>
    </xf>
    <xf numFmtId="0" fontId="0" fillId="0" borderId="0" xfId="0" applyAlignment="1">
      <alignment horizontal="center" vertical="center"/>
    </xf>
    <xf numFmtId="167" fontId="2" fillId="0" borderId="0" xfId="1" applyNumberFormat="1" applyFont="1"/>
    <xf numFmtId="43" fontId="3" fillId="35" borderId="11" xfId="1" applyFont="1" applyFill="1" applyBorder="1"/>
    <xf numFmtId="43" fontId="3" fillId="33" borderId="11" xfId="1" applyFont="1" applyFill="1" applyBorder="1" applyAlignment="1">
      <alignment horizontal="center" vertical="center"/>
    </xf>
    <xf numFmtId="43" fontId="3" fillId="34" borderId="11" xfId="1" applyFont="1" applyFill="1" applyBorder="1" applyAlignment="1">
      <alignment horizontal="center" vertical="center" wrapText="1"/>
    </xf>
    <xf numFmtId="0" fontId="3" fillId="34" borderId="12" xfId="0" applyFont="1" applyFill="1" applyBorder="1" applyAlignment="1">
      <alignment horizontal="right"/>
    </xf>
    <xf numFmtId="0" fontId="3" fillId="34" borderId="13" xfId="0" applyFont="1" applyFill="1" applyBorder="1" applyAlignment="1">
      <alignment horizontal="right"/>
    </xf>
    <xf numFmtId="0" fontId="3" fillId="36" borderId="14" xfId="0" applyFont="1" applyFill="1" applyBorder="1" applyAlignment="1">
      <alignment horizontal="center" vertical="center"/>
    </xf>
    <xf numFmtId="0" fontId="3" fillId="36" borderId="15" xfId="0" applyFont="1" applyFill="1" applyBorder="1" applyAlignment="1">
      <alignment horizontal="center" vertical="center"/>
    </xf>
    <xf numFmtId="0" fontId="3" fillId="36" borderId="16" xfId="0" applyFont="1" applyFill="1" applyBorder="1" applyAlignment="1">
      <alignment horizontal="center" vertical="center"/>
    </xf>
    <xf numFmtId="0" fontId="3" fillId="33" borderId="14" xfId="0" applyFont="1" applyFill="1" applyBorder="1" applyAlignment="1">
      <alignment horizontal="center" vertical="center"/>
    </xf>
    <xf numFmtId="0" fontId="3" fillId="33" borderId="15" xfId="0" applyFont="1" applyFill="1" applyBorder="1" applyAlignment="1">
      <alignment horizontal="center" vertical="center"/>
    </xf>
    <xf numFmtId="0" fontId="3" fillId="33" borderId="16" xfId="0" applyFont="1" applyFill="1" applyBorder="1" applyAlignment="1">
      <alignment horizontal="center" vertical="center"/>
    </xf>
    <xf numFmtId="0" fontId="3" fillId="35" borderId="14" xfId="0" applyFont="1" applyFill="1" applyBorder="1" applyAlignment="1">
      <alignment horizontal="center" vertical="center"/>
    </xf>
    <xf numFmtId="0" fontId="3" fillId="35" borderId="15" xfId="0" applyFont="1" applyFill="1" applyBorder="1" applyAlignment="1">
      <alignment horizontal="center" vertical="center"/>
    </xf>
    <xf numFmtId="0" fontId="3" fillId="35" borderId="16" xfId="0" applyFont="1" applyFill="1" applyBorder="1" applyAlignment="1">
      <alignment horizontal="center" vertical="center"/>
    </xf>
    <xf numFmtId="0" fontId="3" fillId="34" borderId="11" xfId="0" applyFont="1" applyFill="1" applyBorder="1" applyAlignment="1">
      <alignment horizontal="center" vertical="center" wrapText="1"/>
    </xf>
    <xf numFmtId="0" fontId="3" fillId="34" borderId="11" xfId="0" applyFont="1" applyFill="1" applyBorder="1" applyAlignment="1">
      <alignment horizontal="center" vertical="center"/>
    </xf>
    <xf numFmtId="0" fontId="24" fillId="0" borderId="0" xfId="0" applyFont="1" applyBorder="1" applyAlignment="1">
      <alignment horizontal="center"/>
    </xf>
    <xf numFmtId="166" fontId="3" fillId="34" borderId="12" xfId="1" applyNumberFormat="1" applyFont="1" applyFill="1" applyBorder="1" applyAlignment="1">
      <alignment horizontal="center" vertical="center"/>
    </xf>
    <xf numFmtId="166" fontId="3" fillId="34" borderId="13" xfId="1" applyNumberFormat="1" applyFont="1" applyFill="1" applyBorder="1" applyAlignment="1">
      <alignment horizontal="center" vertical="center"/>
    </xf>
    <xf numFmtId="0" fontId="24" fillId="0" borderId="10" xfId="0" applyFont="1" applyBorder="1" applyAlignment="1">
      <alignment horizontal="center"/>
    </xf>
    <xf numFmtId="43" fontId="3" fillId="34" borderId="11" xfId="1" applyFont="1" applyFill="1" applyBorder="1" applyAlignment="1">
      <alignment horizontal="center" vertical="center"/>
    </xf>
    <xf numFmtId="166" fontId="3" fillId="34" borderId="11" xfId="1" applyNumberFormat="1" applyFont="1" applyFill="1" applyBorder="1" applyAlignment="1">
      <alignment horizontal="center" vertical="center"/>
    </xf>
    <xf numFmtId="43" fontId="3" fillId="33" borderId="14" xfId="1" applyFont="1" applyFill="1" applyBorder="1" applyAlignment="1">
      <alignment horizontal="center" vertical="center"/>
    </xf>
    <xf numFmtId="43" fontId="3" fillId="33" borderId="16" xfId="1" applyFont="1" applyFill="1" applyBorder="1" applyAlignment="1">
      <alignment horizontal="center" vertical="center"/>
    </xf>
    <xf numFmtId="43" fontId="3" fillId="35" borderId="11" xfId="1" applyFont="1" applyFill="1" applyBorder="1" applyAlignment="1">
      <alignment horizontal="center" vertical="center"/>
    </xf>
    <xf numFmtId="0" fontId="3" fillId="37" borderId="14" xfId="0" applyFont="1" applyFill="1" applyBorder="1" applyAlignment="1">
      <alignment horizontal="center" vertical="center" wrapText="1"/>
    </xf>
    <xf numFmtId="0" fontId="3" fillId="37" borderId="15" xfId="0" applyFont="1" applyFill="1" applyBorder="1" applyAlignment="1">
      <alignment horizontal="center" vertical="center" wrapText="1"/>
    </xf>
    <xf numFmtId="0" fontId="3" fillId="37" borderId="16" xfId="0" applyFont="1" applyFill="1" applyBorder="1" applyAlignment="1">
      <alignment horizontal="center" vertical="center" wrapText="1"/>
    </xf>
    <xf numFmtId="43" fontId="3" fillId="34" borderId="14" xfId="1" applyFont="1" applyFill="1" applyBorder="1" applyAlignment="1">
      <alignment horizontal="center" vertical="center" wrapText="1"/>
    </xf>
    <xf numFmtId="43" fontId="3" fillId="34" borderId="16" xfId="1" applyFont="1" applyFill="1" applyBorder="1" applyAlignment="1">
      <alignment horizontal="center" vertical="center"/>
    </xf>
    <xf numFmtId="43" fontId="3" fillId="33" borderId="14" xfId="1" applyFont="1" applyFill="1" applyBorder="1" applyAlignment="1">
      <alignment horizontal="center" vertical="center" wrapText="1"/>
    </xf>
    <xf numFmtId="43" fontId="3" fillId="0" borderId="12" xfId="1" applyFont="1" applyBorder="1" applyAlignment="1">
      <alignment horizontal="center" vertical="center"/>
    </xf>
    <xf numFmtId="43" fontId="3" fillId="0" borderId="17" xfId="1" applyFont="1" applyBorder="1" applyAlignment="1">
      <alignment horizontal="center" vertical="center"/>
    </xf>
    <xf numFmtId="43" fontId="3" fillId="0" borderId="13" xfId="1" applyFont="1" applyBorder="1" applyAlignment="1">
      <alignment horizontal="center" vertical="center"/>
    </xf>
  </cellXfs>
  <cellStyles count="60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Comma" xfId="1" builtinId="3"/>
    <cellStyle name="Comma 2" xfId="31"/>
    <cellStyle name="Comma 2 2" xfId="32"/>
    <cellStyle name="Comma 2 3" xfId="33"/>
    <cellStyle name="Comma 3" xfId="34"/>
    <cellStyle name="Comma 3 2" xfId="35"/>
    <cellStyle name="Comma 4" xfId="30"/>
    <cellStyle name="Comma 5" xfId="36"/>
    <cellStyle name="Currency 2" xfId="38"/>
    <cellStyle name="Currency 3" xfId="37"/>
    <cellStyle name="Explanatory Text 2" xfId="39"/>
    <cellStyle name="Good 2" xfId="40"/>
    <cellStyle name="Heading 1 2" xfId="41"/>
    <cellStyle name="Heading 2 2" xfId="42"/>
    <cellStyle name="Heading 3 2" xfId="43"/>
    <cellStyle name="Heading 4 2" xfId="44"/>
    <cellStyle name="Input 2" xfId="45"/>
    <cellStyle name="Linked Cell 2" xfId="46"/>
    <cellStyle name="Neutral 2" xfId="47"/>
    <cellStyle name="Normal" xfId="0" builtinId="0"/>
    <cellStyle name="Normal 2" xfId="48"/>
    <cellStyle name="Normal 2 2" xfId="49"/>
    <cellStyle name="Normal 2 3" xfId="50"/>
    <cellStyle name="Normal 3" xfId="51"/>
    <cellStyle name="Normal 3 2" xfId="52"/>
    <cellStyle name="Normal 3 3" xfId="53"/>
    <cellStyle name="Normal 4" xfId="2"/>
    <cellStyle name="Normal 6" xfId="54"/>
    <cellStyle name="Note 2" xfId="55"/>
    <cellStyle name="Output 2" xfId="56"/>
    <cellStyle name="Title 2" xfId="57"/>
    <cellStyle name="Total 2" xfId="58"/>
    <cellStyle name="Warning Text 2" xfId="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9"/>
  <sheetViews>
    <sheetView tabSelected="1" zoomScale="70" zoomScaleNormal="70" workbookViewId="0">
      <pane xSplit="2" ySplit="5" topLeftCell="C6" activePane="bottomRight" state="frozen"/>
      <selection pane="topRight" activeCell="C1" sqref="C1"/>
      <selection pane="bottomLeft" activeCell="A4" sqref="A4"/>
      <selection pane="bottomRight" activeCell="I32" sqref="I32"/>
    </sheetView>
  </sheetViews>
  <sheetFormatPr defaultColWidth="8.85546875" defaultRowHeight="24" outlineLevelRow="1"/>
  <cols>
    <col min="1" max="1" width="11.7109375" style="1" customWidth="1"/>
    <col min="2" max="2" width="34.7109375" style="1" bestFit="1" customWidth="1"/>
    <col min="3" max="3" width="10.140625" style="3" customWidth="1"/>
    <col min="4" max="4" width="20.28515625" style="2" customWidth="1"/>
    <col min="5" max="7" width="8.7109375" style="3" customWidth="1"/>
    <col min="8" max="8" width="18.5703125" style="2" bestFit="1" customWidth="1"/>
    <col min="9" max="9" width="18.7109375" style="2" customWidth="1"/>
    <col min="10" max="10" width="17.5703125" style="2" customWidth="1"/>
    <col min="11" max="11" width="18.85546875" style="2" customWidth="1"/>
    <col min="12" max="12" width="11.28515625" style="1" customWidth="1"/>
    <col min="13" max="14" width="18.28515625" style="2" customWidth="1"/>
    <col min="15" max="15" width="15.140625" style="1" bestFit="1" customWidth="1"/>
    <col min="16" max="16" width="17.7109375" style="1" bestFit="1" customWidth="1"/>
    <col min="17" max="17" width="14" style="1" bestFit="1" customWidth="1"/>
    <col min="18" max="18" width="12.28515625" style="1" bestFit="1" customWidth="1"/>
    <col min="19" max="19" width="14.7109375" style="1" bestFit="1" customWidth="1"/>
    <col min="20" max="16384" width="8.85546875" style="1"/>
  </cols>
  <sheetData>
    <row r="1" spans="1:19" ht="27.75">
      <c r="A1" s="64" t="s">
        <v>27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1"/>
    </row>
    <row r="2" spans="1:19" ht="27.75">
      <c r="A2" s="67" t="s">
        <v>69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1"/>
    </row>
    <row r="3" spans="1:19" s="4" customFormat="1" ht="18.600000000000001" customHeight="1">
      <c r="A3" s="62" t="s">
        <v>26</v>
      </c>
      <c r="B3" s="63" t="s">
        <v>1</v>
      </c>
      <c r="C3" s="65" t="s">
        <v>11</v>
      </c>
      <c r="D3" s="66"/>
      <c r="E3" s="69" t="s">
        <v>12</v>
      </c>
      <c r="F3" s="69"/>
      <c r="G3" s="69"/>
      <c r="H3" s="69"/>
      <c r="I3" s="50" t="s">
        <v>17</v>
      </c>
      <c r="J3" s="50" t="s">
        <v>16</v>
      </c>
      <c r="K3" s="68" t="s">
        <v>33</v>
      </c>
      <c r="L3" s="62" t="s">
        <v>18</v>
      </c>
      <c r="M3" s="50" t="s">
        <v>28</v>
      </c>
      <c r="N3" s="50" t="s">
        <v>34</v>
      </c>
    </row>
    <row r="4" spans="1:19" s="4" customFormat="1">
      <c r="A4" s="63"/>
      <c r="B4" s="63"/>
      <c r="C4" s="69" t="s">
        <v>9</v>
      </c>
      <c r="D4" s="68" t="s">
        <v>10</v>
      </c>
      <c r="E4" s="69" t="s">
        <v>9</v>
      </c>
      <c r="F4" s="69"/>
      <c r="G4" s="69"/>
      <c r="H4" s="50" t="s">
        <v>19</v>
      </c>
      <c r="I4" s="68"/>
      <c r="J4" s="68"/>
      <c r="K4" s="68"/>
      <c r="L4" s="62"/>
      <c r="M4" s="50"/>
      <c r="N4" s="50"/>
    </row>
    <row r="5" spans="1:19" s="4" customFormat="1">
      <c r="A5" s="63"/>
      <c r="B5" s="63"/>
      <c r="C5" s="69"/>
      <c r="D5" s="68"/>
      <c r="E5" s="7" t="s">
        <v>13</v>
      </c>
      <c r="F5" s="7" t="s">
        <v>14</v>
      </c>
      <c r="G5" s="7" t="s">
        <v>15</v>
      </c>
      <c r="H5" s="68"/>
      <c r="I5" s="68"/>
      <c r="J5" s="68"/>
      <c r="K5" s="68"/>
      <c r="L5" s="62"/>
      <c r="M5" s="50"/>
      <c r="N5" s="50"/>
    </row>
    <row r="6" spans="1:19" s="5" customFormat="1">
      <c r="A6" s="56">
        <v>2559</v>
      </c>
      <c r="B6" s="8" t="s">
        <v>0</v>
      </c>
      <c r="C6" s="9"/>
      <c r="D6" s="10"/>
      <c r="E6" s="9"/>
      <c r="F6" s="9"/>
      <c r="G6" s="9"/>
      <c r="H6" s="10">
        <f>SUM(H7:H9)</f>
        <v>82099700</v>
      </c>
      <c r="I6" s="10">
        <f t="shared" ref="I6:K6" si="0">SUM(I7:I9)</f>
        <v>95896958</v>
      </c>
      <c r="J6" s="10"/>
      <c r="K6" s="10">
        <f t="shared" si="0"/>
        <v>-13797258</v>
      </c>
      <c r="L6" s="8"/>
      <c r="M6" s="10"/>
      <c r="N6" s="10"/>
    </row>
    <row r="7" spans="1:19" ht="24.6" customHeight="1" outlineLevel="1">
      <c r="A7" s="57"/>
      <c r="B7" s="11" t="s">
        <v>3</v>
      </c>
      <c r="C7" s="12"/>
      <c r="D7" s="13"/>
      <c r="E7" s="12"/>
      <c r="F7" s="12"/>
      <c r="G7" s="12"/>
      <c r="H7" s="13">
        <v>53538200</v>
      </c>
      <c r="I7" s="13">
        <f>61965908</f>
        <v>61965908</v>
      </c>
      <c r="J7" s="13"/>
      <c r="K7" s="13">
        <f>+H7-I7-J7</f>
        <v>-8427708</v>
      </c>
      <c r="L7" s="14"/>
      <c r="M7" s="13"/>
      <c r="N7" s="13"/>
    </row>
    <row r="8" spans="1:19" ht="24.6" customHeight="1" outlineLevel="1">
      <c r="A8" s="57"/>
      <c r="B8" s="11" t="s">
        <v>2</v>
      </c>
      <c r="C8" s="12"/>
      <c r="D8" s="13"/>
      <c r="E8" s="12"/>
      <c r="F8" s="12"/>
      <c r="G8" s="12"/>
      <c r="H8" s="13">
        <v>26175000</v>
      </c>
      <c r="I8" s="13">
        <v>31585000</v>
      </c>
      <c r="J8" s="13"/>
      <c r="K8" s="13">
        <f>+H8-I8-J8</f>
        <v>-5410000</v>
      </c>
      <c r="L8" s="14"/>
      <c r="M8" s="13"/>
      <c r="N8" s="13"/>
    </row>
    <row r="9" spans="1:19" ht="24.6" customHeight="1" outlineLevel="1">
      <c r="A9" s="57"/>
      <c r="B9" s="11" t="s">
        <v>4</v>
      </c>
      <c r="C9" s="12"/>
      <c r="D9" s="13"/>
      <c r="E9" s="12"/>
      <c r="F9" s="12"/>
      <c r="G9" s="12"/>
      <c r="H9" s="13">
        <v>2386500</v>
      </c>
      <c r="I9" s="13">
        <v>2346050</v>
      </c>
      <c r="J9" s="13"/>
      <c r="K9" s="13">
        <f t="shared" ref="K9:K12" si="1">+H9-I9-J9</f>
        <v>40450</v>
      </c>
      <c r="L9" s="14"/>
      <c r="M9" s="13"/>
      <c r="N9" s="13"/>
      <c r="P9" s="35"/>
    </row>
    <row r="10" spans="1:19" s="6" customFormat="1">
      <c r="A10" s="57"/>
      <c r="B10" s="15" t="s">
        <v>7</v>
      </c>
      <c r="C10" s="16"/>
      <c r="D10" s="17"/>
      <c r="E10" s="16"/>
      <c r="F10" s="16"/>
      <c r="G10" s="16"/>
      <c r="H10" s="17">
        <f>SUM(H11:H12)</f>
        <v>134294866.96000001</v>
      </c>
      <c r="I10" s="17">
        <f t="shared" ref="I10:K10" si="2">SUM(I11:I12)</f>
        <v>122069729.96000001</v>
      </c>
      <c r="J10" s="17"/>
      <c r="K10" s="17">
        <f t="shared" si="2"/>
        <v>12225137</v>
      </c>
      <c r="L10" s="15"/>
      <c r="M10" s="17"/>
      <c r="N10" s="17"/>
    </row>
    <row r="11" spans="1:19" ht="24.6" customHeight="1" outlineLevel="1">
      <c r="A11" s="57"/>
      <c r="B11" s="11" t="s">
        <v>5</v>
      </c>
      <c r="C11" s="12"/>
      <c r="D11" s="13"/>
      <c r="E11" s="12"/>
      <c r="F11" s="12"/>
      <c r="G11" s="12"/>
      <c r="H11" s="13">
        <f>357298850-247586850</f>
        <v>109712000</v>
      </c>
      <c r="I11" s="13">
        <v>105320000</v>
      </c>
      <c r="J11" s="13"/>
      <c r="K11" s="13">
        <f t="shared" si="1"/>
        <v>4392000</v>
      </c>
      <c r="L11" s="14"/>
      <c r="M11" s="13"/>
      <c r="N11" s="13"/>
    </row>
    <row r="12" spans="1:19" ht="24.6" customHeight="1" outlineLevel="1">
      <c r="A12" s="57"/>
      <c r="B12" s="11" t="s">
        <v>6</v>
      </c>
      <c r="C12" s="12"/>
      <c r="D12" s="13"/>
      <c r="E12" s="12"/>
      <c r="F12" s="12"/>
      <c r="G12" s="12"/>
      <c r="H12" s="13">
        <v>24582866.960000001</v>
      </c>
      <c r="I12" s="13">
        <v>16749729.960000001</v>
      </c>
      <c r="J12" s="13"/>
      <c r="K12" s="13">
        <f t="shared" si="1"/>
        <v>7833137</v>
      </c>
      <c r="L12" s="14"/>
      <c r="M12" s="13"/>
      <c r="N12" s="13"/>
    </row>
    <row r="13" spans="1:19" s="6" customFormat="1" ht="26.25">
      <c r="A13" s="58"/>
      <c r="B13" s="22" t="s">
        <v>8</v>
      </c>
      <c r="C13" s="23">
        <v>3810</v>
      </c>
      <c r="D13" s="24">
        <v>304800000</v>
      </c>
      <c r="E13" s="23">
        <f>3852+22</f>
        <v>3874</v>
      </c>
      <c r="F13" s="23">
        <f>760+2067</f>
        <v>2827</v>
      </c>
      <c r="G13" s="23">
        <f>+E13-F13</f>
        <v>1047</v>
      </c>
      <c r="H13" s="24">
        <f>+H6+H10</f>
        <v>216394566.96000001</v>
      </c>
      <c r="I13" s="24">
        <f>+I6+I10</f>
        <v>217966687.96000001</v>
      </c>
      <c r="J13" s="24">
        <v>25510831</v>
      </c>
      <c r="K13" s="24">
        <f>+H13-I13+J13-1118200</f>
        <v>22820510</v>
      </c>
      <c r="L13" s="25">
        <f>(I13-J13)*100/H13</f>
        <v>88.93747179686585</v>
      </c>
      <c r="M13" s="24">
        <f>+D13-H13</f>
        <v>88405433.039999992</v>
      </c>
      <c r="N13" s="24">
        <f>+D13-I13</f>
        <v>86833312.039999992</v>
      </c>
    </row>
    <row r="14" spans="1:19" s="6" customFormat="1" ht="24" customHeight="1">
      <c r="A14" s="59">
        <v>2560</v>
      </c>
      <c r="B14" s="8" t="s">
        <v>0</v>
      </c>
      <c r="C14" s="16"/>
      <c r="D14" s="17">
        <f>SUM(D15:D16)</f>
        <v>703953600</v>
      </c>
      <c r="E14" s="16"/>
      <c r="F14" s="16"/>
      <c r="G14" s="16"/>
      <c r="H14" s="17">
        <f t="shared" ref="H14:K14" si="3">SUM(H15:H16)</f>
        <v>560668712</v>
      </c>
      <c r="I14" s="17">
        <f t="shared" si="3"/>
        <v>367216048</v>
      </c>
      <c r="J14" s="17"/>
      <c r="K14" s="17">
        <f t="shared" si="3"/>
        <v>193452664</v>
      </c>
      <c r="L14" s="15"/>
      <c r="M14" s="18"/>
      <c r="N14" s="18"/>
    </row>
    <row r="15" spans="1:19" ht="24" customHeight="1" outlineLevel="1">
      <c r="A15" s="60"/>
      <c r="B15" s="19" t="s">
        <v>20</v>
      </c>
      <c r="C15" s="12"/>
      <c r="D15" s="13">
        <v>338112000</v>
      </c>
      <c r="E15" s="12"/>
      <c r="F15" s="12"/>
      <c r="G15" s="12"/>
      <c r="H15" s="13">
        <v>269531712</v>
      </c>
      <c r="I15" s="13">
        <v>145152520</v>
      </c>
      <c r="J15" s="13"/>
      <c r="K15" s="13">
        <f>+H15-I15+J15</f>
        <v>124379192</v>
      </c>
      <c r="L15" s="14"/>
      <c r="M15" s="13"/>
      <c r="N15" s="13"/>
      <c r="P15" s="35"/>
      <c r="Q15" s="35"/>
      <c r="S15" s="35"/>
    </row>
    <row r="16" spans="1:19" ht="24" customHeight="1" outlineLevel="1">
      <c r="A16" s="60"/>
      <c r="B16" s="11" t="s">
        <v>21</v>
      </c>
      <c r="C16" s="12"/>
      <c r="D16" s="13">
        <v>365841600</v>
      </c>
      <c r="E16" s="12"/>
      <c r="F16" s="12"/>
      <c r="G16" s="12"/>
      <c r="H16" s="13">
        <v>291137000</v>
      </c>
      <c r="I16" s="13">
        <v>222063528</v>
      </c>
      <c r="J16" s="13"/>
      <c r="K16" s="13">
        <f>+H16-I16+J16</f>
        <v>69073472</v>
      </c>
      <c r="L16" s="14"/>
      <c r="M16" s="13"/>
      <c r="N16" s="13"/>
      <c r="O16" s="35"/>
      <c r="Q16" s="35"/>
      <c r="S16" s="35"/>
    </row>
    <row r="17" spans="1:17" s="6" customFormat="1" ht="24" customHeight="1">
      <c r="A17" s="60"/>
      <c r="B17" s="15" t="s">
        <v>22</v>
      </c>
      <c r="C17" s="16"/>
      <c r="D17" s="17">
        <f>SUM(D18:D19)</f>
        <v>47406400</v>
      </c>
      <c r="E17" s="16"/>
      <c r="F17" s="16"/>
      <c r="G17" s="16"/>
      <c r="H17" s="17">
        <f t="shared" ref="H17:K17" si="4">SUM(H18:H19)</f>
        <v>47406400</v>
      </c>
      <c r="I17" s="17">
        <f t="shared" si="4"/>
        <v>47406400</v>
      </c>
      <c r="J17" s="17"/>
      <c r="K17" s="17">
        <f t="shared" si="4"/>
        <v>0</v>
      </c>
      <c r="L17" s="15"/>
      <c r="M17" s="18"/>
      <c r="N17" s="18"/>
      <c r="Q17" s="36"/>
    </row>
    <row r="18" spans="1:17" ht="24" customHeight="1" outlineLevel="1">
      <c r="A18" s="60"/>
      <c r="B18" s="11" t="s">
        <v>23</v>
      </c>
      <c r="C18" s="12"/>
      <c r="D18" s="13">
        <v>3756800</v>
      </c>
      <c r="E18" s="12"/>
      <c r="F18" s="12"/>
      <c r="G18" s="12"/>
      <c r="H18" s="13">
        <v>3756800</v>
      </c>
      <c r="I18" s="13">
        <v>3756800</v>
      </c>
      <c r="J18" s="13"/>
      <c r="K18" s="13">
        <f>+H18-I18+J18</f>
        <v>0</v>
      </c>
      <c r="L18" s="14"/>
      <c r="M18" s="13"/>
      <c r="N18" s="13"/>
    </row>
    <row r="19" spans="1:17" ht="24" customHeight="1" outlineLevel="1">
      <c r="A19" s="60"/>
      <c r="B19" s="11" t="s">
        <v>24</v>
      </c>
      <c r="C19" s="12"/>
      <c r="D19" s="13">
        <v>43649600</v>
      </c>
      <c r="E19" s="12"/>
      <c r="F19" s="12"/>
      <c r="G19" s="12"/>
      <c r="H19" s="13">
        <v>43649600</v>
      </c>
      <c r="I19" s="13">
        <v>43649600</v>
      </c>
      <c r="J19" s="13"/>
      <c r="K19" s="13">
        <f>+H19-I19+J19</f>
        <v>0</v>
      </c>
      <c r="L19" s="14"/>
      <c r="M19" s="13"/>
      <c r="N19" s="13"/>
    </row>
    <row r="20" spans="1:17" s="6" customFormat="1" ht="26.25">
      <c r="A20" s="61"/>
      <c r="B20" s="26" t="s">
        <v>8</v>
      </c>
      <c r="C20" s="27">
        <v>4696</v>
      </c>
      <c r="D20" s="28">
        <f>+D17+D14</f>
        <v>751360000</v>
      </c>
      <c r="E20" s="27">
        <f>3558+591+7</f>
        <v>4156</v>
      </c>
      <c r="F20" s="27">
        <f>34+142</f>
        <v>176</v>
      </c>
      <c r="G20" s="27">
        <f>+E20-F20</f>
        <v>3980</v>
      </c>
      <c r="H20" s="28">
        <f>+H14+H17</f>
        <v>608075112</v>
      </c>
      <c r="I20" s="28">
        <f t="shared" ref="I20" si="5">+I14+I17</f>
        <v>414622448</v>
      </c>
      <c r="J20" s="28">
        <v>15700</v>
      </c>
      <c r="K20" s="28">
        <f>+H20-I20+J20-700</f>
        <v>193467664</v>
      </c>
      <c r="L20" s="29">
        <f>(I20-J20)*100/H20</f>
        <v>68.183475991367331</v>
      </c>
      <c r="M20" s="28">
        <f>+D20-H20</f>
        <v>143284888</v>
      </c>
      <c r="N20" s="28">
        <f>+D20-I20+J20</f>
        <v>336753252</v>
      </c>
      <c r="O20" s="36"/>
    </row>
    <row r="21" spans="1:17" ht="24" customHeight="1">
      <c r="A21" s="53">
        <v>2561</v>
      </c>
      <c r="B21" s="8" t="s">
        <v>29</v>
      </c>
      <c r="C21" s="16"/>
      <c r="D21" s="17">
        <v>199680000</v>
      </c>
      <c r="E21" s="16"/>
      <c r="F21" s="16"/>
      <c r="G21" s="16"/>
      <c r="H21" s="17">
        <f>SUM(H22:H24)</f>
        <v>19992328</v>
      </c>
      <c r="I21" s="17">
        <f>SUM(I22:I24)</f>
        <v>16593608</v>
      </c>
      <c r="J21" s="17"/>
      <c r="K21" s="17">
        <f>SUM(K22:K24)</f>
        <v>3398720</v>
      </c>
      <c r="L21" s="15"/>
      <c r="M21" s="18"/>
      <c r="N21" s="18"/>
    </row>
    <row r="22" spans="1:17" ht="24" customHeight="1" outlineLevel="1">
      <c r="A22" s="54"/>
      <c r="B22" s="19" t="s">
        <v>31</v>
      </c>
      <c r="C22" s="12"/>
      <c r="D22" s="13"/>
      <c r="E22" s="12"/>
      <c r="F22" s="12"/>
      <c r="G22" s="12"/>
      <c r="H22" s="13">
        <v>15149250</v>
      </c>
      <c r="I22" s="13">
        <v>13282370</v>
      </c>
      <c r="J22" s="13"/>
      <c r="K22" s="13">
        <f>+H22-I22+J22</f>
        <v>1866880</v>
      </c>
      <c r="L22" s="14"/>
      <c r="M22" s="13"/>
      <c r="N22" s="13"/>
      <c r="P22" s="35"/>
    </row>
    <row r="23" spans="1:17" ht="24" customHeight="1" outlineLevel="1">
      <c r="A23" s="54"/>
      <c r="B23" s="11" t="s">
        <v>30</v>
      </c>
      <c r="C23" s="12"/>
      <c r="D23" s="13"/>
      <c r="E23" s="12"/>
      <c r="F23" s="12"/>
      <c r="G23" s="12"/>
      <c r="H23" s="13">
        <f>4069800+500000</f>
        <v>4569800</v>
      </c>
      <c r="I23" s="13">
        <v>3037960</v>
      </c>
      <c r="J23" s="13"/>
      <c r="K23" s="13">
        <f>+H23-I23+J23</f>
        <v>1531840</v>
      </c>
      <c r="L23" s="14"/>
      <c r="M23" s="13"/>
      <c r="N23" s="13"/>
    </row>
    <row r="24" spans="1:17" ht="24" customHeight="1" outlineLevel="1">
      <c r="A24" s="54"/>
      <c r="B24" s="11" t="s">
        <v>32</v>
      </c>
      <c r="C24" s="12"/>
      <c r="D24" s="13"/>
      <c r="E24" s="12"/>
      <c r="F24" s="12"/>
      <c r="G24" s="12"/>
      <c r="H24" s="13">
        <f>163966.8+109311.2</f>
        <v>273278</v>
      </c>
      <c r="I24" s="13">
        <f>163966.8+109311.2</f>
        <v>273278</v>
      </c>
      <c r="J24" s="13"/>
      <c r="K24" s="13">
        <f>+H24-I24+J24</f>
        <v>0</v>
      </c>
      <c r="L24" s="14"/>
      <c r="M24" s="13"/>
      <c r="N24" s="13"/>
    </row>
    <row r="25" spans="1:17" ht="26.25">
      <c r="A25" s="55"/>
      <c r="B25" s="30" t="s">
        <v>8</v>
      </c>
      <c r="C25" s="31">
        <v>2498</v>
      </c>
      <c r="D25" s="32">
        <f>D21</f>
        <v>199680000</v>
      </c>
      <c r="E25" s="31">
        <v>0</v>
      </c>
      <c r="F25" s="31">
        <v>0</v>
      </c>
      <c r="G25" s="31">
        <f>+E25-F25</f>
        <v>0</v>
      </c>
      <c r="H25" s="32">
        <f>+H21</f>
        <v>19992328</v>
      </c>
      <c r="I25" s="32">
        <f>+I21</f>
        <v>16593608</v>
      </c>
      <c r="J25" s="32">
        <f>+J21</f>
        <v>0</v>
      </c>
      <c r="K25" s="32">
        <f>+K21</f>
        <v>3398720</v>
      </c>
      <c r="L25" s="32">
        <f>(I25-J25)*100/H25</f>
        <v>82.999878753489838</v>
      </c>
      <c r="M25" s="32">
        <f>+D25-H25</f>
        <v>179687672</v>
      </c>
      <c r="N25" s="32">
        <f>+D25-I25+J25</f>
        <v>183086392</v>
      </c>
    </row>
    <row r="26" spans="1:17" s="6" customFormat="1">
      <c r="A26" s="51" t="s">
        <v>25</v>
      </c>
      <c r="B26" s="52"/>
      <c r="C26" s="20">
        <f>+C13+C20+C25</f>
        <v>11004</v>
      </c>
      <c r="D26" s="21">
        <f t="shared" ref="D26:K26" si="6">+D25+D20+D13</f>
        <v>1255840000</v>
      </c>
      <c r="E26" s="20">
        <f t="shared" si="6"/>
        <v>8030</v>
      </c>
      <c r="F26" s="20">
        <f t="shared" si="6"/>
        <v>3003</v>
      </c>
      <c r="G26" s="20">
        <f t="shared" si="6"/>
        <v>5027</v>
      </c>
      <c r="H26" s="21">
        <f t="shared" si="6"/>
        <v>844462006.96000004</v>
      </c>
      <c r="I26" s="21">
        <f t="shared" si="6"/>
        <v>649182743.96000004</v>
      </c>
      <c r="J26" s="21">
        <f t="shared" si="6"/>
        <v>25526531</v>
      </c>
      <c r="K26" s="21">
        <f t="shared" si="6"/>
        <v>219686894</v>
      </c>
      <c r="L26" s="33">
        <f>(I26-J26)*100/H26</f>
        <v>73.852489255865478</v>
      </c>
      <c r="M26" s="21">
        <f>+M25+M20+M13</f>
        <v>411377993.03999996</v>
      </c>
      <c r="N26" s="21">
        <f>+N25+N20+N13</f>
        <v>606672956.03999996</v>
      </c>
    </row>
    <row r="27" spans="1:17">
      <c r="A27" s="1" t="s">
        <v>35</v>
      </c>
      <c r="B27" s="37" t="s">
        <v>36</v>
      </c>
      <c r="Q27" s="34"/>
    </row>
    <row r="28" spans="1:17">
      <c r="B28" s="37" t="s">
        <v>48</v>
      </c>
      <c r="Q28" s="34"/>
    </row>
    <row r="29" spans="1:17" ht="55.9" customHeight="1"/>
  </sheetData>
  <mergeCells count="20">
    <mergeCell ref="A1:M1"/>
    <mergeCell ref="C3:D3"/>
    <mergeCell ref="A2:M2"/>
    <mergeCell ref="H4:H5"/>
    <mergeCell ref="E3:H3"/>
    <mergeCell ref="C4:C5"/>
    <mergeCell ref="L3:L5"/>
    <mergeCell ref="M3:M5"/>
    <mergeCell ref="D4:D5"/>
    <mergeCell ref="E4:G4"/>
    <mergeCell ref="I3:I5"/>
    <mergeCell ref="J3:J5"/>
    <mergeCell ref="K3:K5"/>
    <mergeCell ref="N3:N5"/>
    <mergeCell ref="A26:B26"/>
    <mergeCell ref="A21:A25"/>
    <mergeCell ref="A6:A13"/>
    <mergeCell ref="A14:A20"/>
    <mergeCell ref="A3:A5"/>
    <mergeCell ref="B3:B5"/>
  </mergeCells>
  <pageMargins left="0.17" right="0.17" top="0.43" bottom="0.17" header="0.17" footer="0.17"/>
  <pageSetup paperSize="9" scale="64" orientation="landscape" r:id="rId1"/>
  <ignoredErrors>
    <ignoredError sqref="J11:J12 M10:M13 J19" formulaRange="1"/>
    <ignoredError sqref="K10:L12 L20 K14:L19 L13" formula="1" formulaRange="1"/>
    <ignoredError sqref="K22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5"/>
  <sheetViews>
    <sheetView workbookViewId="0">
      <selection activeCell="C8" sqref="C8"/>
    </sheetView>
  </sheetViews>
  <sheetFormatPr defaultRowHeight="15"/>
  <cols>
    <col min="1" max="1" width="16.140625" customWidth="1"/>
    <col min="2" max="2" width="16.85546875" bestFit="1" customWidth="1"/>
    <col min="3" max="3" width="15.7109375" bestFit="1" customWidth="1"/>
    <col min="4" max="4" width="16.85546875" bestFit="1" customWidth="1"/>
    <col min="5" max="5" width="8.140625" bestFit="1" customWidth="1"/>
    <col min="6" max="6" width="15.28515625" customWidth="1"/>
    <col min="7" max="7" width="8" bestFit="1" customWidth="1"/>
    <col min="8" max="8" width="8.28515625" bestFit="1" customWidth="1"/>
    <col min="9" max="9" width="8.42578125" bestFit="1" customWidth="1"/>
    <col min="10" max="10" width="8.28515625" bestFit="1" customWidth="1"/>
    <col min="11" max="11" width="8.85546875" bestFit="1" customWidth="1"/>
    <col min="12" max="12" width="8.42578125" bestFit="1" customWidth="1"/>
    <col min="13" max="13" width="8.28515625" bestFit="1" customWidth="1"/>
    <col min="14" max="16" width="8.140625" bestFit="1" customWidth="1"/>
    <col min="17" max="18" width="16.85546875" bestFit="1" customWidth="1"/>
  </cols>
  <sheetData>
    <row r="1" spans="1:18" ht="27.75" customHeight="1">
      <c r="A1" s="6" t="s">
        <v>71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s="46" customFormat="1" ht="24">
      <c r="A2" s="73" t="s">
        <v>47</v>
      </c>
      <c r="B2" s="38" t="s">
        <v>37</v>
      </c>
      <c r="C2" s="72" t="s">
        <v>49</v>
      </c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</row>
    <row r="3" spans="1:18" s="46" customFormat="1" ht="24">
      <c r="A3" s="74"/>
      <c r="B3" s="76" t="s">
        <v>65</v>
      </c>
      <c r="C3" s="78" t="s">
        <v>64</v>
      </c>
      <c r="D3" s="78" t="s">
        <v>63</v>
      </c>
      <c r="E3" s="79" t="s">
        <v>50</v>
      </c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1"/>
      <c r="R3" s="70" t="s">
        <v>38</v>
      </c>
    </row>
    <row r="4" spans="1:18" s="46" customFormat="1" ht="24">
      <c r="A4" s="75"/>
      <c r="B4" s="77"/>
      <c r="C4" s="71"/>
      <c r="D4" s="71"/>
      <c r="E4" s="49" t="s">
        <v>51</v>
      </c>
      <c r="F4" s="49" t="s">
        <v>52</v>
      </c>
      <c r="G4" s="39" t="s">
        <v>53</v>
      </c>
      <c r="H4" s="39" t="s">
        <v>54</v>
      </c>
      <c r="I4" s="39" t="s">
        <v>55</v>
      </c>
      <c r="J4" s="39" t="s">
        <v>56</v>
      </c>
      <c r="K4" s="39" t="s">
        <v>57</v>
      </c>
      <c r="L4" s="39" t="s">
        <v>58</v>
      </c>
      <c r="M4" s="39" t="s">
        <v>59</v>
      </c>
      <c r="N4" s="39" t="s">
        <v>60</v>
      </c>
      <c r="O4" s="39" t="s">
        <v>61</v>
      </c>
      <c r="P4" s="39" t="s">
        <v>62</v>
      </c>
      <c r="Q4" s="49" t="s">
        <v>8</v>
      </c>
      <c r="R4" s="71"/>
    </row>
    <row r="5" spans="1:18" ht="24">
      <c r="A5" s="40" t="s">
        <v>39</v>
      </c>
      <c r="B5" s="41">
        <v>22820510</v>
      </c>
      <c r="C5" s="41">
        <v>0</v>
      </c>
      <c r="D5" s="41">
        <v>0</v>
      </c>
      <c r="E5" s="41">
        <v>0</v>
      </c>
      <c r="F5" s="41"/>
      <c r="G5" s="41"/>
      <c r="H5" s="41"/>
      <c r="I5" s="41"/>
      <c r="J5" s="41"/>
      <c r="K5" s="41"/>
      <c r="L5" s="41"/>
      <c r="M5" s="41"/>
      <c r="N5" s="41"/>
      <c r="O5" s="41"/>
      <c r="P5" s="13"/>
      <c r="Q5" s="41">
        <f>SUM(E5:P5)</f>
        <v>0</v>
      </c>
      <c r="R5" s="41">
        <f>+B5+C5-D5-Q5</f>
        <v>22820510</v>
      </c>
    </row>
    <row r="6" spans="1:18" ht="24">
      <c r="A6" s="42">
        <v>2560</v>
      </c>
      <c r="B6" s="13">
        <v>194157050</v>
      </c>
      <c r="C6" s="13">
        <v>570100</v>
      </c>
      <c r="D6" s="13">
        <v>0</v>
      </c>
      <c r="E6" s="13">
        <v>0</v>
      </c>
      <c r="F6" s="13">
        <v>1259486</v>
      </c>
      <c r="G6" s="13"/>
      <c r="H6" s="13"/>
      <c r="I6" s="13"/>
      <c r="J6" s="13"/>
      <c r="K6" s="13"/>
      <c r="L6" s="13"/>
      <c r="M6" s="13"/>
      <c r="N6" s="13"/>
      <c r="O6" s="13"/>
      <c r="P6" s="13"/>
      <c r="Q6" s="41">
        <f t="shared" ref="Q6:Q7" si="0">SUM(E6:P6)</f>
        <v>1259486</v>
      </c>
      <c r="R6" s="41">
        <f t="shared" ref="R6:R7" si="1">+B6+C6-D6-Q6</f>
        <v>193467664</v>
      </c>
    </row>
    <row r="7" spans="1:18" ht="24">
      <c r="A7" s="42">
        <v>2561</v>
      </c>
      <c r="B7" s="13">
        <v>4442720</v>
      </c>
      <c r="C7" s="13">
        <v>210000</v>
      </c>
      <c r="D7" s="13">
        <v>0</v>
      </c>
      <c r="E7" s="13">
        <v>0</v>
      </c>
      <c r="F7" s="13">
        <v>1254000</v>
      </c>
      <c r="G7" s="13"/>
      <c r="H7" s="13"/>
      <c r="I7" s="13"/>
      <c r="J7" s="13"/>
      <c r="K7" s="13"/>
      <c r="L7" s="13"/>
      <c r="M7" s="13"/>
      <c r="N7" s="13"/>
      <c r="O7" s="13"/>
      <c r="P7" s="13"/>
      <c r="Q7" s="41">
        <f t="shared" si="0"/>
        <v>1254000</v>
      </c>
      <c r="R7" s="41">
        <f t="shared" si="1"/>
        <v>3398720</v>
      </c>
    </row>
    <row r="8" spans="1:18" ht="24">
      <c r="A8" s="42" t="s">
        <v>8</v>
      </c>
      <c r="B8" s="21">
        <f>SUM(B5:B7)</f>
        <v>221420280</v>
      </c>
      <c r="C8" s="48">
        <f t="shared" ref="C8:R8" si="2">SUM(C5:C7)</f>
        <v>780100</v>
      </c>
      <c r="D8" s="48">
        <f t="shared" si="2"/>
        <v>0</v>
      </c>
      <c r="E8" s="48">
        <f t="shared" si="2"/>
        <v>0</v>
      </c>
      <c r="F8" s="48">
        <f t="shared" si="2"/>
        <v>2513486</v>
      </c>
      <c r="G8" s="48">
        <f t="shared" si="2"/>
        <v>0</v>
      </c>
      <c r="H8" s="48">
        <f t="shared" si="2"/>
        <v>0</v>
      </c>
      <c r="I8" s="48">
        <f t="shared" si="2"/>
        <v>0</v>
      </c>
      <c r="J8" s="48">
        <f t="shared" si="2"/>
        <v>0</v>
      </c>
      <c r="K8" s="48">
        <f t="shared" si="2"/>
        <v>0</v>
      </c>
      <c r="L8" s="48">
        <f t="shared" si="2"/>
        <v>0</v>
      </c>
      <c r="M8" s="48">
        <f t="shared" si="2"/>
        <v>0</v>
      </c>
      <c r="N8" s="48">
        <f t="shared" si="2"/>
        <v>0</v>
      </c>
      <c r="O8" s="48">
        <f t="shared" si="2"/>
        <v>0</v>
      </c>
      <c r="P8" s="48">
        <f t="shared" si="2"/>
        <v>0</v>
      </c>
      <c r="Q8" s="48">
        <f t="shared" si="2"/>
        <v>2513486</v>
      </c>
      <c r="R8" s="48">
        <f t="shared" si="2"/>
        <v>219686894</v>
      </c>
    </row>
    <row r="9" spans="1:18" ht="24">
      <c r="A9" s="43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 ht="24">
      <c r="A10" s="44" t="s">
        <v>66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</row>
    <row r="11" spans="1:18" ht="24">
      <c r="A11" s="37" t="s">
        <v>70</v>
      </c>
      <c r="B11" s="2"/>
      <c r="C11" s="2"/>
      <c r="D11" s="2">
        <f>+Q8</f>
        <v>2513486</v>
      </c>
      <c r="E11" s="2" t="s">
        <v>67</v>
      </c>
      <c r="F11" s="47" t="str">
        <f>"("&amp;BAHTTEXT(D11)&amp;")"</f>
        <v>(สองล้านห้าแสนหนึ่งหมื่นสามพันสี่ร้อยแปดสิบหกบาทถ้วน)</v>
      </c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</row>
    <row r="12" spans="1:18" ht="24">
      <c r="A12" s="37" t="s">
        <v>68</v>
      </c>
      <c r="B12" s="2"/>
      <c r="C12" s="2"/>
      <c r="D12" s="2">
        <f>+R8</f>
        <v>219686894</v>
      </c>
      <c r="E12" s="2" t="s">
        <v>67</v>
      </c>
      <c r="F12" s="47" t="str">
        <f>"("&amp;BAHTTEXT(D12)&amp;")"</f>
        <v>(สองร้อยสิบเก้าล้านหกแสนแปดหมื่นหกพันแปดร้อยเก้าสิบสี่บาทถ้วน)</v>
      </c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</row>
    <row r="13" spans="1:18" ht="24">
      <c r="A13" s="43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</row>
    <row r="14" spans="1:18" ht="24">
      <c r="A14" s="43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</row>
    <row r="15" spans="1:18" ht="24">
      <c r="A15" s="44" t="s">
        <v>40</v>
      </c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</row>
    <row r="16" spans="1:18" ht="24">
      <c r="A16" s="44" t="s">
        <v>41</v>
      </c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</row>
    <row r="17" spans="1:18" ht="24">
      <c r="A17" s="44" t="s">
        <v>42</v>
      </c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</row>
    <row r="18" spans="1:18" ht="24">
      <c r="A18" s="37" t="s">
        <v>43</v>
      </c>
      <c r="B18" s="45"/>
      <c r="C18" s="45"/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</row>
    <row r="19" spans="1:18" ht="24">
      <c r="A19" s="37" t="s">
        <v>44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</row>
    <row r="20" spans="1:18" ht="24">
      <c r="A20" s="44" t="s">
        <v>45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</row>
    <row r="21" spans="1:18" ht="24">
      <c r="A21" s="37" t="s">
        <v>46</v>
      </c>
      <c r="B21" s="45"/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</row>
    <row r="22" spans="1:18" ht="24">
      <c r="A22" s="37"/>
      <c r="B22" s="45"/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</row>
    <row r="23" spans="1:18" ht="24">
      <c r="A23" s="37"/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</row>
    <row r="24" spans="1:18" ht="24">
      <c r="A24" s="37"/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</row>
    <row r="25" spans="1:18" ht="24">
      <c r="A25" s="37"/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</row>
  </sheetData>
  <mergeCells count="7">
    <mergeCell ref="R3:R4"/>
    <mergeCell ref="C2:R2"/>
    <mergeCell ref="A2:A4"/>
    <mergeCell ref="B3:B4"/>
    <mergeCell ref="C3:C4"/>
    <mergeCell ref="D3:D4"/>
    <mergeCell ref="E3:Q3"/>
  </mergeCells>
  <pageMargins left="0.47" right="0.2" top="1.1200000000000001" bottom="0.75" header="0.3" footer="0.3"/>
  <pageSetup paperSize="9" scale="70" orientation="landscape" r:id="rId1"/>
  <ignoredErrors>
    <ignoredError sqref="Q5:Q7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ภาพรวมเบิกจ่าย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HP</cp:lastModifiedBy>
  <cp:lastPrinted>2018-11-08T03:30:04Z</cp:lastPrinted>
  <dcterms:created xsi:type="dcterms:W3CDTF">2018-05-02T12:11:23Z</dcterms:created>
  <dcterms:modified xsi:type="dcterms:W3CDTF">2018-12-11T03:29:15Z</dcterms:modified>
</cp:coreProperties>
</file>