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มค 65\"/>
    </mc:Choice>
  </mc:AlternateContent>
  <xr:revisionPtr revIDLastSave="0" documentId="13_ncr:1_{534BE7AA-8BE2-481B-BB72-ADE4FF688A10}" xr6:coauthVersionLast="47" xr6:coauthVersionMax="47" xr10:uidLastSave="{00000000-0000-0000-0000-000000000000}"/>
  <bookViews>
    <workbookView xWindow="-120" yWindow="-120" windowWidth="21840" windowHeight="13140" tabRatio="992" activeTab="4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รายชื่อองค์กรที่ได้รับอนุมัติ!$A$6:$L$18</definedName>
    <definedName name="_xlnm._FilterDatabase" localSheetId="2" hidden="1">รายชื่อองค์ที่มีการเบิกจ่าย!$A$3:$H$18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ข้อมูลโครงการที่ผ่านการพิจารณา!$A$1:$G$26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รายชื่อองค์กรที่ได้รับอนุมัติ!$A$1:$H$18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3" l="1"/>
  <c r="G9" i="13"/>
  <c r="E6" i="13" l="1"/>
  <c r="E5" i="13"/>
  <c r="D5" i="13"/>
  <c r="C5" i="13"/>
  <c r="E13" i="1"/>
  <c r="D13" i="1"/>
  <c r="A12" i="1"/>
  <c r="A11" i="1"/>
  <c r="H18" i="14" l="1"/>
  <c r="G18" i="14"/>
  <c r="F18" i="14"/>
  <c r="C7" i="7" l="1"/>
  <c r="G13" i="1"/>
  <c r="F7" i="7" s="1"/>
  <c r="G11" i="13"/>
  <c r="G7" i="13"/>
  <c r="E7" i="13"/>
  <c r="D7" i="13"/>
  <c r="C7" i="13"/>
  <c r="D6" i="13"/>
  <c r="C6" i="13"/>
  <c r="A10" i="14"/>
  <c r="A11" i="14" s="1"/>
  <c r="A12" i="14" s="1"/>
  <c r="A13" i="14" s="1"/>
  <c r="A14" i="14" s="1"/>
  <c r="A2" i="7"/>
  <c r="A2" i="15"/>
  <c r="A15" i="14" l="1"/>
  <c r="A16" i="14" s="1"/>
  <c r="A17" i="14" s="1"/>
  <c r="G8" i="1" l="1"/>
  <c r="E8" i="1"/>
  <c r="D8" i="1"/>
  <c r="G18" i="15" l="1"/>
  <c r="C8" i="7" l="1"/>
  <c r="E12" i="13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6" i="1"/>
  <c r="E8" i="7" s="1"/>
  <c r="G16" i="1"/>
  <c r="F8" i="7" s="1"/>
  <c r="D16" i="1"/>
  <c r="D8" i="7" s="1"/>
  <c r="D9" i="7" l="1"/>
  <c r="E18" i="1"/>
  <c r="A2" i="1"/>
  <c r="D18" i="1" l="1"/>
  <c r="E9" i="7"/>
  <c r="F6" i="7" l="1"/>
  <c r="F9" i="7" s="1"/>
  <c r="G18" i="1"/>
</calcChain>
</file>

<file path=xl/sharedStrings.xml><?xml version="1.0" encoding="utf-8"?>
<sst xmlns="http://schemas.openxmlformats.org/spreadsheetml/2006/main" count="286" uniqueCount="157">
  <si>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</si>
  <si>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</si>
  <si>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</si>
  <si>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</si>
  <si>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</si>
  <si>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</si>
  <si>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</si>
  <si>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</si>
  <si>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</si>
  <si>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</si>
  <si>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</si>
  <si>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</si>
  <si>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</si>
  <si>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</si>
  <si>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</si>
  <si>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</si>
  <si>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</si>
  <si>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</si>
  <si>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</si>
  <si>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</si>
  <si>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</si>
  <si>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</si>
  <si>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</si>
  <si>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</si>
  <si>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</si>
  <si>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</si>
  <si>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</si>
  <si>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</si>
  <si>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</si>
  <si>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</si>
  <si>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</si>
  <si>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</si>
  <si>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</si>
  <si>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</si>
  <si>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</si>
  <si>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</si>
  <si>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</si>
  <si>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</si>
  <si>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</si>
  <si>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</si>
  <si>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</si>
  <si>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</si>
  <si>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</si>
  <si>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</si>
  <si>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</si>
  <si>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</si>
  <si>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</si>
  <si>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</si>
  <si>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</si>
  <si>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</si>
  <si>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</si>
  <si>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</si>
  <si>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</si>
  <si>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</si>
  <si>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</si>
  <si>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</si>
  <si>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</si>
  <si>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</si>
  <si>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</si>
  <si>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</si>
  <si>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</si>
  <si>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</si>
  <si>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</si>
  <si>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</si>
  <si>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</si>
  <si>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</si>
  <si>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</si>
  <si>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</si>
  <si>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</si>
  <si>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</si>
  <si>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</si>
  <si>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</si>
  <si>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</si>
  <si>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</si>
  <si>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</si>
  <si>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</si>
  <si>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</si>
  <si>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</si>
  <si>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</si>
  <si>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</si>
  <si>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</si>
  <si>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</si>
  <si>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</si>
  <si>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</si>
  <si>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</si>
  <si>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</si>
  <si>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</si>
  <si>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</si>
  <si>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</si>
  <si>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</si>
  <si>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</si>
  <si>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</si>
  <si>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</si>
  <si>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</si>
  <si>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</si>
  <si>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</si>
  <si>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</si>
  <si>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</si>
  <si>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</si>
  <si>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</si>
  <si>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สหกรณ์เคหสถานคลองบางปู จำกัด</t>
  </si>
  <si>
    <t>สมุทรปราการ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</si>
  <si>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</si>
  <si>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</si>
  <si>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</si>
  <si>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</si>
  <si>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</si>
  <si>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</si>
  <si>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</si>
  <si>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</si>
  <si>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</si>
  <si>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</si>
  <si>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</si>
  <si>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</si>
  <si>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</si>
  <si>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</si>
  <si>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</si>
  <si>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</si>
  <si>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</si>
  <si>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</si>
  <si>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</si>
  <si>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</si>
  <si>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</si>
  <si>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</si>
  <si>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</si>
  <si>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</si>
  <si>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</si>
  <si>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</si>
  <si>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</si>
  <si>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</si>
  <si>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</si>
  <si>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</si>
  <si>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</si>
  <si>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</si>
  <si>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</si>
  <si>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</si>
  <si>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</si>
  <si>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</si>
  <si>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</si>
  <si>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</si>
  <si>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</si>
  <si>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</si>
  <si>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สหกรณ์เคหสถานหลัง ม.เกษตร จำกัด</t>
  </si>
  <si>
    <t>ผลการอนุมัติและเบิกจ่าย (ตุลาคม - มกราคม 2565)</t>
  </si>
  <si>
    <t>ตั้งแต่เดือนตุลาคม - เดือนมกราคม  2565</t>
  </si>
  <si>
    <t>สหกรณ์เคหสถานปู่เจ้าสมิงพราย จำกัด
จังหวัดสมุทรปราการ
รหัสองค์กร  	100294189</t>
  </si>
  <si>
    <t>ปลูกสร้างบ้าน
ที่ราชพัสดุ</t>
  </si>
  <si>
    <t>กลุ่มออมทรัพย์ฟ้าใหม่ร่วมใจพัฒนา</t>
  </si>
  <si>
    <t>ปลูกสร้างบ้าน
ที่การรถไฟ</t>
  </si>
  <si>
    <t>สหกรณ์เคหสถานตลาดหลักสี่ จำกัด</t>
  </si>
  <si>
    <t>สินเชื่อพัฒนาที่อยู่อาศัย
 (โครงการพัฒนาที่อยู่อาศัยชุมชนริมคลองเปรมประชากร)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</si>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</sst>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6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theme="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74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4" fontId="18" fillId="0" borderId="100" xfId="0" applyNumberFormat="1" applyFont="1" applyBorder="1" applyAlignment="1">
      <alignment horizontal="center" wrapText="1"/>
    </xf>
    <xf numFmtId="0" fontId="8" fillId="5" borderId="6" xfId="2" applyFont="1" applyFill="1" applyBorder="1" applyAlignment="1">
      <alignment horizontal="center" vertical="top" wrapText="1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3" fontId="8" fillId="5" borderId="62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4" fontId="22" fillId="0" borderId="0" xfId="0" applyNumberFormat="1" applyFont="1"/>
    <xf numFmtId="0" fontId="25" fillId="0" borderId="0" xfId="2" applyFont="1" applyAlignment="1">
      <alignment vertical="top"/>
    </xf>
    <xf numFmtId="0" fontId="25" fillId="0" borderId="0" xfId="2" applyFont="1" applyAlignment="1">
      <alignment horizontal="center" vertical="top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zoomScaleNormal="100" workbookViewId="0">
      <selection activeCell="I8" sqref="I8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76" t="s">
        <v>143</v>
      </c>
      <c r="B1" s="176"/>
      <c r="C1" s="176"/>
      <c r="D1" s="176"/>
      <c r="E1" s="176"/>
      <c r="F1" s="176"/>
      <c r="G1" s="176"/>
    </row>
    <row r="2" spans="1:9" ht="20.25" customHeight="1" thickBot="1"/>
    <row r="3" spans="1:9" s="93" customFormat="1" ht="30" customHeight="1">
      <c r="A3" s="91" t="s">
        <v>67</v>
      </c>
      <c r="B3" s="177" t="s">
        <v>68</v>
      </c>
      <c r="C3" s="178"/>
      <c r="D3" s="178"/>
      <c r="E3" s="179"/>
      <c r="F3" s="180" t="s">
        <v>69</v>
      </c>
      <c r="G3" s="181"/>
      <c r="H3" s="92"/>
    </row>
    <row r="4" spans="1:9" s="93" customFormat="1" ht="30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5" t="s">
        <v>1</v>
      </c>
      <c r="G4" s="136" t="s">
        <v>70</v>
      </c>
      <c r="H4" s="92"/>
    </row>
    <row r="5" spans="1:9" s="97" customFormat="1" ht="31.5" customHeight="1">
      <c r="A5" s="95" t="s">
        <v>71</v>
      </c>
      <c r="B5" s="105">
        <v>3</v>
      </c>
      <c r="C5" s="106">
        <f>3+1+5</f>
        <v>9</v>
      </c>
      <c r="D5" s="107">
        <f>43+13+54</f>
        <v>110</v>
      </c>
      <c r="E5" s="108">
        <f>+รายชื่อองค์กรที่ได้รับอนุมัติ!H7+รายชื่อองค์กรที่ได้รับอนุมัติ!H8+รายชื่อองค์กรที่ได้รับอนุมัติ!H16+รายชื่อองค์กรที่ได้รับอนุมัติ!H17</f>
        <v>41988944</v>
      </c>
      <c r="F5" s="137">
        <v>1</v>
      </c>
      <c r="G5" s="138">
        <v>13692000</v>
      </c>
      <c r="H5" s="96"/>
    </row>
    <row r="6" spans="1:9" s="97" customFormat="1" ht="31.5" customHeight="1">
      <c r="A6" s="98" t="s">
        <v>72</v>
      </c>
      <c r="B6" s="105">
        <v>5</v>
      </c>
      <c r="C6" s="106">
        <f>1+14+1</f>
        <v>16</v>
      </c>
      <c r="D6" s="107">
        <f>64+206+21</f>
        <v>291</v>
      </c>
      <c r="E6" s="108">
        <f>+รายชื่อองค์กรที่ได้รับอนุมัติ!H9+รายชื่อองค์กรที่ได้รับอนุมัติ!H10+รายชื่อองค์กรที่ได้รับอนุมัติ!H11+รายชื่อองค์กรที่ได้รับอนุมัติ!H12+รายชื่อองค์กรที่ได้รับอนุมัติ!H14</f>
        <v>77551737</v>
      </c>
      <c r="F6" s="137">
        <v>0</v>
      </c>
      <c r="G6" s="138">
        <v>0</v>
      </c>
      <c r="H6" s="99"/>
    </row>
    <row r="7" spans="1:9" s="97" customFormat="1" ht="31.5" customHeight="1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f>7625640+26424980</f>
        <v>34050620</v>
      </c>
      <c r="F7" s="137">
        <v>2</v>
      </c>
      <c r="G7" s="138">
        <f>8862600+4891906</f>
        <v>13754506</v>
      </c>
      <c r="H7" s="99"/>
    </row>
    <row r="8" spans="1:9" s="97" customFormat="1" ht="31.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7">
        <v>0</v>
      </c>
      <c r="G8" s="138">
        <v>0</v>
      </c>
      <c r="H8" s="99"/>
    </row>
    <row r="9" spans="1:9" s="97" customFormat="1" ht="31.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7">
        <v>3</v>
      </c>
      <c r="G9" s="138">
        <f>+รายชื่อองค์ที่มีการเบิกจ่าย!G8+รายชื่อองค์ที่มีการเบิกจ่าย!G9+รายชื่อองค์ที่มีการเบิกจ่าย!G14</f>
        <v>19083060</v>
      </c>
      <c r="H9" s="99"/>
    </row>
    <row r="10" spans="1:9" s="97" customFormat="1" ht="31.5" customHeight="1">
      <c r="A10" s="98" t="s">
        <v>76</v>
      </c>
      <c r="B10" s="105">
        <v>0</v>
      </c>
      <c r="C10" s="106">
        <v>0</v>
      </c>
      <c r="D10" s="107">
        <v>0</v>
      </c>
      <c r="E10" s="108">
        <v>0</v>
      </c>
      <c r="F10" s="137">
        <v>3</v>
      </c>
      <c r="G10" s="138">
        <f>+รายชื่อองค์ที่มีการเบิกจ่าย!G6+รายชื่อองค์ที่มีการเบิกจ่าย!G12+รายชื่อองค์ที่มีการเบิกจ่าย!G15</f>
        <v>30077872</v>
      </c>
      <c r="H10" s="99"/>
    </row>
    <row r="11" spans="1:9" s="97" customFormat="1" ht="31.5" customHeight="1" thickBot="1">
      <c r="A11" s="98" t="s">
        <v>77</v>
      </c>
      <c r="B11" s="105">
        <v>0</v>
      </c>
      <c r="C11" s="106">
        <v>0</v>
      </c>
      <c r="D11" s="107">
        <v>0</v>
      </c>
      <c r="E11" s="108">
        <v>0</v>
      </c>
      <c r="F11" s="137">
        <v>3</v>
      </c>
      <c r="G11" s="138">
        <f>12414527+59882500</f>
        <v>72297027</v>
      </c>
      <c r="H11" s="99"/>
      <c r="I11" s="159"/>
    </row>
    <row r="12" spans="1:9" s="93" customFormat="1" ht="30" customHeight="1" thickBot="1">
      <c r="A12" s="100" t="s">
        <v>2</v>
      </c>
      <c r="B12" s="109">
        <f>SUM(B5:B11)</f>
        <v>10</v>
      </c>
      <c r="C12" s="110">
        <f t="shared" ref="C12" si="0">SUM(C5:C11)</f>
        <v>30</v>
      </c>
      <c r="D12" s="111">
        <f>SUM(D5:D11)</f>
        <v>551</v>
      </c>
      <c r="E12" s="112">
        <f>SUM(E5:E11)</f>
        <v>153591301</v>
      </c>
      <c r="F12" s="139">
        <f>SUM(F5:F11)</f>
        <v>12</v>
      </c>
      <c r="G12" s="140">
        <f>SUM(G5:G11)</f>
        <v>148904465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88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19"/>
  <sheetViews>
    <sheetView showGridLines="0" topLeftCell="A10" zoomScale="70" zoomScaleNormal="70" zoomScaleSheetLayoutView="55" workbookViewId="0">
      <selection activeCell="L34" sqref="L34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9" style="174"/>
    <col min="10" max="11" width="9" style="83"/>
    <col min="12" max="12" width="32.42578125" style="83" customWidth="1"/>
    <col min="13" max="16384" width="9" style="83"/>
  </cols>
  <sheetData>
    <row r="1" spans="1:12" ht="42" customHeight="1">
      <c r="A1" s="185" t="s">
        <v>78</v>
      </c>
      <c r="B1" s="185"/>
      <c r="C1" s="185"/>
      <c r="D1" s="185"/>
      <c r="E1" s="185"/>
      <c r="F1" s="185"/>
      <c r="G1" s="185"/>
      <c r="H1" s="185"/>
    </row>
    <row r="2" spans="1:12" ht="27" customHeight="1">
      <c r="A2" s="185" t="s">
        <v>144</v>
      </c>
      <c r="B2" s="185"/>
      <c r="C2" s="185"/>
      <c r="D2" s="185"/>
      <c r="E2" s="185"/>
      <c r="F2" s="185"/>
      <c r="G2" s="185"/>
      <c r="H2" s="185"/>
    </row>
    <row r="3" spans="1:12" ht="12" customHeight="1" thickBot="1"/>
    <row r="4" spans="1:12" s="86" customFormat="1" ht="17.25" customHeight="1" thickTop="1">
      <c r="A4" s="186" t="s">
        <v>60</v>
      </c>
      <c r="B4" s="188" t="s">
        <v>104</v>
      </c>
      <c r="C4" s="190" t="s">
        <v>59</v>
      </c>
      <c r="D4" s="188" t="s">
        <v>4</v>
      </c>
      <c r="E4" s="188" t="s">
        <v>58</v>
      </c>
      <c r="F4" s="193" t="s">
        <v>13</v>
      </c>
      <c r="G4" s="194"/>
      <c r="H4" s="197" t="s">
        <v>57</v>
      </c>
      <c r="I4" s="175"/>
    </row>
    <row r="5" spans="1:12" s="86" customFormat="1" ht="17.25" customHeight="1">
      <c r="A5" s="187"/>
      <c r="B5" s="189"/>
      <c r="C5" s="191"/>
      <c r="D5" s="189"/>
      <c r="E5" s="189"/>
      <c r="F5" s="195"/>
      <c r="G5" s="196"/>
      <c r="H5" s="198"/>
      <c r="I5" s="175"/>
    </row>
    <row r="6" spans="1:12" s="86" customFormat="1" ht="24" customHeight="1">
      <c r="A6" s="187"/>
      <c r="B6" s="189"/>
      <c r="C6" s="192"/>
      <c r="D6" s="189"/>
      <c r="E6" s="189"/>
      <c r="F6" s="132" t="s">
        <v>6</v>
      </c>
      <c r="G6" s="132" t="s">
        <v>7</v>
      </c>
      <c r="H6" s="199"/>
      <c r="I6" s="175"/>
    </row>
    <row r="7" spans="1:12" s="86" customFormat="1" ht="45" customHeight="1">
      <c r="A7" s="113">
        <v>1</v>
      </c>
      <c r="B7" s="160" t="s">
        <v>103</v>
      </c>
      <c r="C7" s="115">
        <v>242815</v>
      </c>
      <c r="D7" s="116" t="s">
        <v>11</v>
      </c>
      <c r="E7" s="202" t="s">
        <v>56</v>
      </c>
      <c r="F7" s="200">
        <v>3</v>
      </c>
      <c r="G7" s="200">
        <v>43</v>
      </c>
      <c r="H7" s="119">
        <v>10943750</v>
      </c>
      <c r="I7" s="175" t="s">
        <v>96</v>
      </c>
    </row>
    <row r="8" spans="1:12" s="86" customFormat="1" ht="45" customHeight="1">
      <c r="A8" s="120"/>
      <c r="B8" s="161"/>
      <c r="C8" s="115">
        <v>242815</v>
      </c>
      <c r="D8" s="116" t="s">
        <v>55</v>
      </c>
      <c r="E8" s="203"/>
      <c r="F8" s="201"/>
      <c r="G8" s="201"/>
      <c r="H8" s="121">
        <v>10175638</v>
      </c>
      <c r="I8" s="175" t="s">
        <v>96</v>
      </c>
    </row>
    <row r="9" spans="1:12" s="85" customFormat="1" ht="51" customHeight="1">
      <c r="A9" s="122">
        <v>2</v>
      </c>
      <c r="B9" s="114" t="s">
        <v>102</v>
      </c>
      <c r="C9" s="115">
        <v>242815</v>
      </c>
      <c r="D9" s="163" t="s">
        <v>55</v>
      </c>
      <c r="E9" s="117" t="s">
        <v>56</v>
      </c>
      <c r="F9" s="118">
        <v>1</v>
      </c>
      <c r="G9" s="118">
        <v>64</v>
      </c>
      <c r="H9" s="123">
        <v>14040000</v>
      </c>
      <c r="I9" s="175" t="s">
        <v>151</v>
      </c>
    </row>
    <row r="10" spans="1:12" s="86" customFormat="1" ht="69" customHeight="1">
      <c r="A10" s="122">
        <f>+A9+1</f>
        <v>3</v>
      </c>
      <c r="B10" s="114" t="s">
        <v>109</v>
      </c>
      <c r="C10" s="167">
        <v>242837</v>
      </c>
      <c r="D10" s="117" t="s">
        <v>55</v>
      </c>
      <c r="E10" s="117" t="s">
        <v>56</v>
      </c>
      <c r="F10" s="118">
        <v>4</v>
      </c>
      <c r="G10" s="118">
        <v>44</v>
      </c>
      <c r="H10" s="119">
        <v>11547943</v>
      </c>
      <c r="I10" s="175" t="s">
        <v>151</v>
      </c>
      <c r="L10" s="168"/>
    </row>
    <row r="11" spans="1:12" s="85" customFormat="1" ht="71.45" customHeight="1">
      <c r="A11" s="120">
        <f>+A10+1</f>
        <v>4</v>
      </c>
      <c r="B11" s="114" t="s">
        <v>107</v>
      </c>
      <c r="C11" s="115">
        <v>242853</v>
      </c>
      <c r="D11" s="165" t="s">
        <v>55</v>
      </c>
      <c r="E11" s="117" t="s">
        <v>105</v>
      </c>
      <c r="F11" s="118">
        <v>1</v>
      </c>
      <c r="G11" s="118">
        <v>27</v>
      </c>
      <c r="H11" s="123">
        <v>7654140</v>
      </c>
      <c r="I11" s="175" t="s">
        <v>151</v>
      </c>
    </row>
    <row r="12" spans="1:12" s="86" customFormat="1" ht="69" customHeight="1">
      <c r="A12" s="120">
        <f t="shared" ref="A12:A17" si="0">+A11+1</f>
        <v>5</v>
      </c>
      <c r="B12" s="161" t="s">
        <v>108</v>
      </c>
      <c r="C12" s="115">
        <v>242853</v>
      </c>
      <c r="D12" s="165" t="s">
        <v>55</v>
      </c>
      <c r="E12" s="165" t="s">
        <v>56</v>
      </c>
      <c r="F12" s="164">
        <v>9</v>
      </c>
      <c r="G12" s="164">
        <v>135</v>
      </c>
      <c r="H12" s="166">
        <v>38185340</v>
      </c>
      <c r="I12" s="175" t="s">
        <v>151</v>
      </c>
    </row>
    <row r="13" spans="1:12" s="85" customFormat="1" ht="51" customHeight="1">
      <c r="A13" s="120">
        <f t="shared" si="0"/>
        <v>6</v>
      </c>
      <c r="B13" s="114" t="s">
        <v>106</v>
      </c>
      <c r="C13" s="115">
        <v>242857</v>
      </c>
      <c r="D13" s="171" t="s">
        <v>55</v>
      </c>
      <c r="E13" s="117" t="s">
        <v>105</v>
      </c>
      <c r="F13" s="118">
        <v>1</v>
      </c>
      <c r="G13" s="118">
        <v>30</v>
      </c>
      <c r="H13" s="123">
        <v>7625640</v>
      </c>
      <c r="I13" s="175" t="s">
        <v>97</v>
      </c>
    </row>
    <row r="14" spans="1:12" s="85" customFormat="1" ht="71.45" customHeight="1">
      <c r="A14" s="120">
        <f t="shared" si="0"/>
        <v>7</v>
      </c>
      <c r="B14" s="114" t="s">
        <v>139</v>
      </c>
      <c r="C14" s="115">
        <v>242887</v>
      </c>
      <c r="D14" s="171" t="s">
        <v>55</v>
      </c>
      <c r="E14" s="117" t="s">
        <v>56</v>
      </c>
      <c r="F14" s="118">
        <v>1</v>
      </c>
      <c r="G14" s="118">
        <v>21</v>
      </c>
      <c r="H14" s="123">
        <v>6124314</v>
      </c>
      <c r="I14" s="175" t="s">
        <v>151</v>
      </c>
    </row>
    <row r="15" spans="1:12" s="85" customFormat="1" ht="71.45" customHeight="1">
      <c r="A15" s="120">
        <f t="shared" si="0"/>
        <v>8</v>
      </c>
      <c r="B15" s="114" t="s">
        <v>140</v>
      </c>
      <c r="C15" s="115">
        <v>242887</v>
      </c>
      <c r="D15" s="171" t="s">
        <v>55</v>
      </c>
      <c r="E15" s="117" t="s">
        <v>56</v>
      </c>
      <c r="F15" s="118">
        <v>4</v>
      </c>
      <c r="G15" s="118">
        <v>120</v>
      </c>
      <c r="H15" s="123">
        <v>26424980</v>
      </c>
      <c r="I15" s="175" t="s">
        <v>97</v>
      </c>
    </row>
    <row r="16" spans="1:12" s="85" customFormat="1" ht="71.45" customHeight="1">
      <c r="A16" s="120">
        <f t="shared" si="0"/>
        <v>9</v>
      </c>
      <c r="B16" s="114" t="s">
        <v>141</v>
      </c>
      <c r="C16" s="115">
        <v>242881</v>
      </c>
      <c r="D16" s="172" t="s">
        <v>55</v>
      </c>
      <c r="E16" s="117" t="s">
        <v>105</v>
      </c>
      <c r="F16" s="118">
        <v>1</v>
      </c>
      <c r="G16" s="118">
        <v>13</v>
      </c>
      <c r="H16" s="123">
        <v>4426500</v>
      </c>
      <c r="I16" s="175" t="s">
        <v>96</v>
      </c>
    </row>
    <row r="17" spans="1:9" s="85" customFormat="1" ht="71.45" customHeight="1">
      <c r="A17" s="120">
        <f t="shared" si="0"/>
        <v>10</v>
      </c>
      <c r="B17" s="114" t="s">
        <v>145</v>
      </c>
      <c r="C17" s="115">
        <v>242916</v>
      </c>
      <c r="D17" s="165" t="s">
        <v>55</v>
      </c>
      <c r="E17" s="117" t="s">
        <v>56</v>
      </c>
      <c r="F17" s="118">
        <v>5</v>
      </c>
      <c r="G17" s="118">
        <v>54</v>
      </c>
      <c r="H17" s="123">
        <v>16443056</v>
      </c>
      <c r="I17" s="175" t="s">
        <v>96</v>
      </c>
    </row>
    <row r="18" spans="1:9" ht="30" customHeight="1" thickBot="1">
      <c r="A18" s="182" t="s">
        <v>54</v>
      </c>
      <c r="B18" s="183"/>
      <c r="C18" s="183"/>
      <c r="D18" s="183"/>
      <c r="E18" s="184"/>
      <c r="F18" s="133">
        <f>SUM(F7:F17)</f>
        <v>30</v>
      </c>
      <c r="G18" s="133">
        <f>SUM(G7:G17)</f>
        <v>551</v>
      </c>
      <c r="H18" s="134">
        <f>SUM(H7:H17)</f>
        <v>153591301</v>
      </c>
    </row>
    <row r="19" spans="1:9" ht="22.5" thickTop="1"/>
  </sheetData>
  <mergeCells count="13">
    <mergeCell ref="A18:E18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19"/>
  <sheetViews>
    <sheetView showGridLines="0" zoomScaleNormal="100" workbookViewId="0">
      <selection activeCell="I14" sqref="I14"/>
    </sheetView>
  </sheetViews>
  <sheetFormatPr defaultColWidth="9.140625" defaultRowHeight="24.75" customHeight="1"/>
  <cols>
    <col min="1" max="1" width="6.85546875" style="124" customWidth="1"/>
    <col min="2" max="2" width="49.42578125" style="125" customWidth="1"/>
    <col min="3" max="3" width="19.42578125" style="124" customWidth="1"/>
    <col min="4" max="4" width="18.85546875" style="124" customWidth="1"/>
    <col min="5" max="5" width="8.7109375" style="124" customWidth="1"/>
    <col min="6" max="6" width="14.140625" style="124" customWidth="1"/>
    <col min="7" max="7" width="20.5703125" style="124" customWidth="1"/>
    <col min="8" max="8" width="9.140625" style="124" customWidth="1"/>
    <col min="9" max="9" width="33.85546875" style="124" customWidth="1"/>
    <col min="10" max="10" width="9.140625" style="169"/>
    <col min="11" max="16384" width="9.140625" style="124"/>
  </cols>
  <sheetData>
    <row r="1" spans="1:10" ht="44.25" customHeight="1">
      <c r="A1" s="207" t="s">
        <v>79</v>
      </c>
      <c r="B1" s="207"/>
      <c r="C1" s="207"/>
      <c r="D1" s="207"/>
      <c r="E1" s="207"/>
      <c r="F1" s="207"/>
      <c r="G1" s="207"/>
    </row>
    <row r="2" spans="1:10" ht="24.75" customHeight="1" thickBot="1">
      <c r="A2" s="206" t="str">
        <f>+รายชื่อองค์กรที่ได้รับอนุมัติ!A2</f>
        <v>ตั้งแต่เดือนตุลาคม - เดือนมกราคม  2565</v>
      </c>
      <c r="B2" s="206"/>
      <c r="C2" s="206"/>
      <c r="D2" s="206"/>
      <c r="E2" s="206"/>
      <c r="F2" s="206"/>
      <c r="G2" s="206"/>
      <c r="H2" s="126"/>
    </row>
    <row r="3" spans="1:10" s="127" customFormat="1" ht="50.45" customHeight="1" thickTop="1">
      <c r="A3" s="153" t="s">
        <v>0</v>
      </c>
      <c r="B3" s="154" t="s">
        <v>92</v>
      </c>
      <c r="C3" s="154" t="s">
        <v>93</v>
      </c>
      <c r="D3" s="154" t="s">
        <v>65</v>
      </c>
      <c r="E3" s="154" t="s">
        <v>91</v>
      </c>
      <c r="F3" s="154" t="s">
        <v>66</v>
      </c>
      <c r="G3" s="155" t="s">
        <v>94</v>
      </c>
      <c r="J3" s="170"/>
    </row>
    <row r="4" spans="1:10" s="127" customFormat="1" ht="24.75" customHeight="1">
      <c r="A4" s="130" t="s">
        <v>61</v>
      </c>
      <c r="B4" s="129" t="s">
        <v>110</v>
      </c>
      <c r="C4" s="128" t="s">
        <v>55</v>
      </c>
      <c r="D4" s="128" t="s">
        <v>116</v>
      </c>
      <c r="E4" s="128" t="s">
        <v>61</v>
      </c>
      <c r="F4" s="128" t="s">
        <v>122</v>
      </c>
      <c r="G4" s="131">
        <v>13692000</v>
      </c>
      <c r="H4" s="127" t="s">
        <v>96</v>
      </c>
      <c r="J4" s="170"/>
    </row>
    <row r="5" spans="1:10" s="127" customFormat="1" ht="24.75" customHeight="1">
      <c r="A5" s="130" t="s">
        <v>64</v>
      </c>
      <c r="B5" s="129" t="s">
        <v>111</v>
      </c>
      <c r="C5" s="128" t="s">
        <v>55</v>
      </c>
      <c r="D5" s="128" t="s">
        <v>117</v>
      </c>
      <c r="E5" s="128" t="s">
        <v>61</v>
      </c>
      <c r="F5" s="128" t="s">
        <v>123</v>
      </c>
      <c r="G5" s="131">
        <v>12414527</v>
      </c>
      <c r="H5" s="127" t="s">
        <v>95</v>
      </c>
      <c r="J5" s="170"/>
    </row>
    <row r="6" spans="1:10" s="127" customFormat="1" ht="24.75" customHeight="1">
      <c r="A6" s="130" t="s">
        <v>63</v>
      </c>
      <c r="B6" s="129" t="s">
        <v>112</v>
      </c>
      <c r="C6" s="128" t="s">
        <v>55</v>
      </c>
      <c r="D6" s="128" t="s">
        <v>118</v>
      </c>
      <c r="E6" s="128" t="s">
        <v>61</v>
      </c>
      <c r="F6" s="128" t="s">
        <v>124</v>
      </c>
      <c r="G6" s="131">
        <v>6195018</v>
      </c>
      <c r="H6" s="127" t="s">
        <v>98</v>
      </c>
      <c r="J6" s="170"/>
    </row>
    <row r="7" spans="1:10" s="127" customFormat="1" ht="24.75" customHeight="1">
      <c r="A7" s="130" t="s">
        <v>80</v>
      </c>
      <c r="B7" s="129" t="s">
        <v>113</v>
      </c>
      <c r="C7" s="128" t="s">
        <v>55</v>
      </c>
      <c r="D7" s="128" t="s">
        <v>119</v>
      </c>
      <c r="E7" s="128" t="s">
        <v>61</v>
      </c>
      <c r="F7" s="128" t="s">
        <v>125</v>
      </c>
      <c r="G7" s="131">
        <v>8862600</v>
      </c>
      <c r="H7" s="127" t="s">
        <v>97</v>
      </c>
      <c r="J7" s="170"/>
    </row>
    <row r="8" spans="1:10" s="127" customFormat="1" ht="24.75" customHeight="1">
      <c r="A8" s="130" t="s">
        <v>81</v>
      </c>
      <c r="B8" s="129" t="s">
        <v>114</v>
      </c>
      <c r="C8" s="128" t="s">
        <v>55</v>
      </c>
      <c r="D8" s="128" t="s">
        <v>120</v>
      </c>
      <c r="E8" s="128" t="s">
        <v>64</v>
      </c>
      <c r="F8" s="128" t="s">
        <v>126</v>
      </c>
      <c r="G8" s="131">
        <v>942000</v>
      </c>
      <c r="H8" s="127" t="s">
        <v>99</v>
      </c>
      <c r="J8" s="170"/>
    </row>
    <row r="9" spans="1:10" s="127" customFormat="1" ht="24.75" customHeight="1">
      <c r="A9" s="130" t="s">
        <v>82</v>
      </c>
      <c r="B9" s="129" t="s">
        <v>115</v>
      </c>
      <c r="C9" s="128" t="s">
        <v>55</v>
      </c>
      <c r="D9" s="128" t="s">
        <v>121</v>
      </c>
      <c r="E9" s="128" t="s">
        <v>61</v>
      </c>
      <c r="F9" s="128" t="s">
        <v>127</v>
      </c>
      <c r="G9" s="131">
        <v>13924200</v>
      </c>
      <c r="H9" s="127" t="s">
        <v>99</v>
      </c>
      <c r="J9" s="170"/>
    </row>
    <row r="10" spans="1:10" s="127" customFormat="1" ht="24.75" customHeight="1">
      <c r="A10" s="130" t="s">
        <v>83</v>
      </c>
      <c r="B10" s="129" t="s">
        <v>31</v>
      </c>
      <c r="C10" s="128" t="s">
        <v>55</v>
      </c>
      <c r="D10" s="128" t="s">
        <v>128</v>
      </c>
      <c r="E10" s="128" t="s">
        <v>61</v>
      </c>
      <c r="F10" s="128" t="s">
        <v>129</v>
      </c>
      <c r="G10" s="131">
        <v>4891906</v>
      </c>
      <c r="H10" s="127" t="s">
        <v>97</v>
      </c>
      <c r="J10" s="170"/>
    </row>
    <row r="11" spans="1:10" s="127" customFormat="1" ht="24.75" customHeight="1">
      <c r="A11" s="130" t="s">
        <v>62</v>
      </c>
      <c r="B11" s="129" t="s">
        <v>136</v>
      </c>
      <c r="C11" s="128" t="s">
        <v>55</v>
      </c>
      <c r="D11" s="128" t="s">
        <v>133</v>
      </c>
      <c r="E11" s="128" t="s">
        <v>61</v>
      </c>
      <c r="F11" s="128" t="s">
        <v>130</v>
      </c>
      <c r="G11" s="131">
        <v>6840000</v>
      </c>
      <c r="H11" s="127" t="s">
        <v>95</v>
      </c>
      <c r="J11" s="170"/>
    </row>
    <row r="12" spans="1:10" s="127" customFormat="1" ht="24.75" customHeight="1">
      <c r="A12" s="130" t="s">
        <v>84</v>
      </c>
      <c r="B12" s="129" t="s">
        <v>137</v>
      </c>
      <c r="C12" s="128" t="s">
        <v>55</v>
      </c>
      <c r="D12" s="128" t="s">
        <v>134</v>
      </c>
      <c r="E12" s="128" t="s">
        <v>61</v>
      </c>
      <c r="F12" s="128" t="s">
        <v>131</v>
      </c>
      <c r="G12" s="162">
        <v>16688564</v>
      </c>
      <c r="H12" s="127" t="s">
        <v>98</v>
      </c>
      <c r="J12" s="170"/>
    </row>
    <row r="13" spans="1:10" s="127" customFormat="1" ht="24.75" customHeight="1">
      <c r="A13" s="130" t="s">
        <v>85</v>
      </c>
      <c r="B13" s="129" t="s">
        <v>138</v>
      </c>
      <c r="C13" s="128" t="s">
        <v>55</v>
      </c>
      <c r="D13" s="128" t="s">
        <v>135</v>
      </c>
      <c r="E13" s="128" t="s">
        <v>61</v>
      </c>
      <c r="F13" s="128" t="s">
        <v>132</v>
      </c>
      <c r="G13" s="162">
        <v>53042500</v>
      </c>
      <c r="H13" s="127" t="s">
        <v>95</v>
      </c>
      <c r="I13" s="173"/>
      <c r="J13" s="170"/>
    </row>
    <row r="14" spans="1:10" s="127" customFormat="1" ht="24.75" customHeight="1">
      <c r="A14" s="130" t="s">
        <v>86</v>
      </c>
      <c r="B14" s="129" t="s">
        <v>152</v>
      </c>
      <c r="C14" s="128" t="s">
        <v>55</v>
      </c>
      <c r="D14" s="128" t="s">
        <v>153</v>
      </c>
      <c r="E14" s="128" t="s">
        <v>64</v>
      </c>
      <c r="F14" s="128" t="s">
        <v>154</v>
      </c>
      <c r="G14" s="162">
        <v>4216860</v>
      </c>
      <c r="H14" s="127" t="s">
        <v>99</v>
      </c>
      <c r="J14" s="170"/>
    </row>
    <row r="15" spans="1:10" s="127" customFormat="1" ht="24.75" customHeight="1">
      <c r="A15" s="130" t="s">
        <v>87</v>
      </c>
      <c r="B15" s="129" t="s">
        <v>147</v>
      </c>
      <c r="C15" s="128" t="s">
        <v>55</v>
      </c>
      <c r="D15" s="128" t="s">
        <v>155</v>
      </c>
      <c r="E15" s="128" t="s">
        <v>64</v>
      </c>
      <c r="F15" s="128" t="s">
        <v>156</v>
      </c>
      <c r="G15" s="162">
        <v>7194290</v>
      </c>
      <c r="H15" s="127" t="s">
        <v>98</v>
      </c>
      <c r="J15" s="170"/>
    </row>
    <row r="16" spans="1:10" s="127" customFormat="1" ht="24.75" hidden="1" customHeight="1">
      <c r="A16" s="130" t="s">
        <v>88</v>
      </c>
      <c r="B16" s="129"/>
      <c r="C16" s="128"/>
      <c r="D16" s="128"/>
      <c r="E16" s="128"/>
      <c r="F16" s="128"/>
      <c r="G16" s="162"/>
      <c r="J16" s="170"/>
    </row>
    <row r="17" spans="1:10" s="127" customFormat="1" ht="24.75" hidden="1" customHeight="1">
      <c r="A17" s="130" t="s">
        <v>89</v>
      </c>
      <c r="B17" s="129"/>
      <c r="C17" s="128"/>
      <c r="D17" s="128"/>
      <c r="E17" s="128"/>
      <c r="F17" s="128"/>
      <c r="G17" s="162"/>
      <c r="J17" s="170"/>
    </row>
    <row r="18" spans="1:10" ht="24.75" customHeight="1" thickBot="1">
      <c r="A18" s="204" t="s">
        <v>90</v>
      </c>
      <c r="B18" s="205"/>
      <c r="C18" s="205"/>
      <c r="D18" s="205"/>
      <c r="E18" s="205"/>
      <c r="F18" s="205"/>
      <c r="G18" s="156">
        <f>SUM(G4:G17)</f>
        <v>148904465</v>
      </c>
    </row>
    <row r="19" spans="1:10" ht="24.75" customHeight="1" thickTop="1"/>
  </sheetData>
  <sortState xmlns:xlrd2="http://schemas.microsoft.com/office/spreadsheetml/2017/richdata2" ref="B4:G11">
    <sortCondition ref="B4:B11"/>
  </sortState>
  <mergeCells count="3">
    <mergeCell ref="A18:F18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E7:E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J9" sqref="J9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13" t="s">
        <v>17</v>
      </c>
      <c r="B1" s="214"/>
      <c r="C1" s="214"/>
      <c r="D1" s="214"/>
      <c r="E1" s="214"/>
      <c r="F1" s="214"/>
    </row>
    <row r="2" spans="1:6" ht="24" customHeight="1">
      <c r="A2" s="210" t="str">
        <f>+รายชื่อองค์กรที่ได้รับอนุมัติ!A2</f>
        <v>ตั้งแต่เดือนตุลาคม - เดือนมกราคม  2565</v>
      </c>
      <c r="B2" s="210"/>
      <c r="C2" s="210"/>
      <c r="D2" s="210"/>
      <c r="E2" s="210"/>
      <c r="F2" s="210"/>
    </row>
    <row r="3" spans="1:6" ht="12" customHeight="1" thickBot="1">
      <c r="A3" s="210"/>
      <c r="B3" s="210"/>
      <c r="C3" s="210"/>
      <c r="D3" s="210"/>
      <c r="E3" s="210"/>
      <c r="F3" s="210"/>
    </row>
    <row r="4" spans="1:6" s="6" customFormat="1" ht="28.5" customHeight="1">
      <c r="A4" s="219" t="s">
        <v>28</v>
      </c>
      <c r="B4" s="220"/>
      <c r="C4" s="217" t="s">
        <v>1</v>
      </c>
      <c r="D4" s="215" t="s">
        <v>13</v>
      </c>
      <c r="E4" s="216"/>
      <c r="F4" s="211" t="s">
        <v>3</v>
      </c>
    </row>
    <row r="5" spans="1:6" s="6" customFormat="1" ht="28.5" customHeight="1">
      <c r="A5" s="221"/>
      <c r="B5" s="222"/>
      <c r="C5" s="218"/>
      <c r="D5" s="142" t="s">
        <v>6</v>
      </c>
      <c r="E5" s="143" t="s">
        <v>7</v>
      </c>
      <c r="F5" s="212"/>
    </row>
    <row r="6" spans="1:6" s="20" customFormat="1" ht="51.75" customHeight="1">
      <c r="A6" s="15">
        <v>1</v>
      </c>
      <c r="B6" s="16" t="s">
        <v>19</v>
      </c>
      <c r="C6" s="157">
        <f>+ข้อมูลโครงการที่ผ่านการพิจารณา!A7</f>
        <v>1</v>
      </c>
      <c r="D6" s="158">
        <f>+ข้อมูลโครงการที่ผ่านการพิจารณา!D8</f>
        <v>3</v>
      </c>
      <c r="E6" s="158">
        <f>+ข้อมูลโครงการที่ผ่านการพิจารณา!E8</f>
        <v>14</v>
      </c>
      <c r="F6" s="19">
        <f>+ข้อมูลโครงการที่ผ่านการพิจารณา!G8</f>
        <v>4463200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+ข้อมูลโครงการที่ผ่านการพิจารณา!A12</f>
        <v>3</v>
      </c>
      <c r="D7" s="18">
        <f>+ข้อมูลโครงการที่ผ่านการพิจารณา!D13</f>
        <v>10</v>
      </c>
      <c r="E7" s="18">
        <f>+ข้อมูลโครงการที่ผ่านการพิจารณา!E13</f>
        <v>128</v>
      </c>
      <c r="F7" s="19">
        <f>+ข้อมูลโครงการที่ผ่านการพิจารณา!G13</f>
        <v>45903300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+ข้อมูลโครงการที่ผ่านการพิจารณา!A15</f>
        <v>0</v>
      </c>
      <c r="D8" s="18">
        <f>+ข้อมูลโครงการที่ผ่านการพิจารณา!D16</f>
        <v>0</v>
      </c>
      <c r="E8" s="18">
        <f>+ข้อมูลโครงการที่ผ่านการพิจารณา!E16</f>
        <v>0</v>
      </c>
      <c r="F8" s="19">
        <f>+ข้อมูลโครงการที่ผ่านการพิจารณา!G16</f>
        <v>0</v>
      </c>
    </row>
    <row r="9" spans="1:6" s="7" customFormat="1" ht="24.75" thickBot="1">
      <c r="A9" s="208" t="s">
        <v>2</v>
      </c>
      <c r="B9" s="209"/>
      <c r="C9" s="144">
        <f>SUM(C6:C8)</f>
        <v>4</v>
      </c>
      <c r="D9" s="144">
        <f>SUM(D6:D8)</f>
        <v>13</v>
      </c>
      <c r="E9" s="144">
        <f t="shared" ref="E9:F9" si="0">SUM(E6:E8)</f>
        <v>142</v>
      </c>
      <c r="F9" s="145">
        <f t="shared" si="0"/>
        <v>50366500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19"/>
  <sheetViews>
    <sheetView showGridLines="0" tabSelected="1" zoomScale="70" zoomScaleNormal="70" workbookViewId="0">
      <selection activeCell="P10" sqref="P10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43" t="s">
        <v>18</v>
      </c>
      <c r="B1" s="243"/>
      <c r="C1" s="243"/>
      <c r="D1" s="243"/>
      <c r="E1" s="243"/>
      <c r="F1" s="243"/>
      <c r="G1" s="243"/>
      <c r="H1" s="243"/>
    </row>
    <row r="2" spans="1:20" ht="32.25" customHeight="1">
      <c r="A2" s="243" t="str">
        <f>+สรุปโครงการที่ผ่านการพิจารณา!A2</f>
        <v>ตั้งแต่เดือนตุลาคม - เดือนมกราคม  2565</v>
      </c>
      <c r="B2" s="243"/>
      <c r="C2" s="243"/>
      <c r="D2" s="243"/>
      <c r="E2" s="243"/>
      <c r="F2" s="243"/>
      <c r="G2" s="243"/>
      <c r="H2" s="243"/>
    </row>
    <row r="3" spans="1:20" ht="13.5" customHeight="1" thickBot="1"/>
    <row r="4" spans="1:20" s="3" customFormat="1" ht="24.75" thickTop="1">
      <c r="A4" s="235" t="s">
        <v>0</v>
      </c>
      <c r="B4" s="227" t="s">
        <v>8</v>
      </c>
      <c r="C4" s="227" t="s">
        <v>9</v>
      </c>
      <c r="D4" s="237" t="s">
        <v>5</v>
      </c>
      <c r="E4" s="238"/>
      <c r="F4" s="225" t="s">
        <v>4</v>
      </c>
      <c r="G4" s="225" t="s">
        <v>3</v>
      </c>
      <c r="H4" s="225" t="s">
        <v>52</v>
      </c>
    </row>
    <row r="5" spans="1:20" s="3" customFormat="1">
      <c r="A5" s="236"/>
      <c r="B5" s="228"/>
      <c r="C5" s="228"/>
      <c r="D5" s="146" t="s">
        <v>6</v>
      </c>
      <c r="E5" s="146" t="s">
        <v>7</v>
      </c>
      <c r="F5" s="226"/>
      <c r="G5" s="226"/>
      <c r="H5" s="226"/>
    </row>
    <row r="6" spans="1:20" s="3" customFormat="1" ht="29.25" customHeight="1">
      <c r="A6" s="239" t="s">
        <v>20</v>
      </c>
      <c r="B6" s="239"/>
      <c r="C6" s="239"/>
      <c r="D6" s="239"/>
      <c r="E6" s="239"/>
      <c r="F6" s="239"/>
      <c r="G6" s="239"/>
      <c r="H6" s="239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100</v>
      </c>
      <c r="C7" s="39" t="s">
        <v>101</v>
      </c>
      <c r="D7" s="40">
        <v>3</v>
      </c>
      <c r="E7" s="40">
        <v>14</v>
      </c>
      <c r="F7" s="41" t="s">
        <v>55</v>
      </c>
      <c r="G7" s="40">
        <v>4463200</v>
      </c>
      <c r="H7" s="40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31" t="s">
        <v>2</v>
      </c>
      <c r="B8" s="232"/>
      <c r="C8" s="232"/>
      <c r="D8" s="147">
        <f>SUM(D7:D7)</f>
        <v>3</v>
      </c>
      <c r="E8" s="147">
        <f>SUM(E7:E7)</f>
        <v>14</v>
      </c>
      <c r="F8" s="147" t="s">
        <v>12</v>
      </c>
      <c r="G8" s="147">
        <f>SUM(G7:G7)</f>
        <v>4463200</v>
      </c>
      <c r="H8" s="148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40" t="s">
        <v>15</v>
      </c>
      <c r="B9" s="241"/>
      <c r="C9" s="241"/>
      <c r="D9" s="241"/>
      <c r="E9" s="241"/>
      <c r="F9" s="241"/>
      <c r="G9" s="241"/>
      <c r="H9" s="242"/>
    </row>
    <row r="10" spans="1:20" s="27" customFormat="1" ht="48.75" customHeight="1">
      <c r="A10" s="60">
        <v>1</v>
      </c>
      <c r="B10" s="34" t="s">
        <v>142</v>
      </c>
      <c r="C10" s="62" t="s">
        <v>10</v>
      </c>
      <c r="D10" s="141">
        <v>1</v>
      </c>
      <c r="E10" s="40">
        <v>53</v>
      </c>
      <c r="F10" s="26" t="s">
        <v>146</v>
      </c>
      <c r="G10" s="40">
        <v>19339500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147</v>
      </c>
      <c r="C11" s="62" t="s">
        <v>10</v>
      </c>
      <c r="D11" s="141">
        <v>8</v>
      </c>
      <c r="E11" s="40">
        <v>45</v>
      </c>
      <c r="F11" s="26" t="s">
        <v>148</v>
      </c>
      <c r="G11" s="40">
        <v>15424200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>+A11+1</f>
        <v>3</v>
      </c>
      <c r="B12" s="34" t="s">
        <v>149</v>
      </c>
      <c r="C12" s="62" t="s">
        <v>10</v>
      </c>
      <c r="D12" s="141">
        <v>1</v>
      </c>
      <c r="E12" s="40">
        <v>30</v>
      </c>
      <c r="F12" s="26" t="s">
        <v>146</v>
      </c>
      <c r="G12" s="40">
        <v>11139600</v>
      </c>
      <c r="H12" s="40" t="s">
        <v>150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4" customFormat="1">
      <c r="A13" s="229" t="s">
        <v>2</v>
      </c>
      <c r="B13" s="230"/>
      <c r="C13" s="230"/>
      <c r="D13" s="149">
        <f>SUM(D10:D12)</f>
        <v>10</v>
      </c>
      <c r="E13" s="149">
        <f>SUM(E10:E12)</f>
        <v>128</v>
      </c>
      <c r="F13" s="149" t="s">
        <v>12</v>
      </c>
      <c r="G13" s="149">
        <f>SUM(G10:G12)</f>
        <v>45903300</v>
      </c>
      <c r="H13" s="150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s="3" customFormat="1" ht="29.25" customHeight="1">
      <c r="A14" s="240" t="s">
        <v>22</v>
      </c>
      <c r="B14" s="241"/>
      <c r="C14" s="241"/>
      <c r="D14" s="241"/>
      <c r="E14" s="241"/>
      <c r="F14" s="241"/>
      <c r="G14" s="241"/>
      <c r="H14" s="242"/>
    </row>
    <row r="15" spans="1:20" s="27" customFormat="1">
      <c r="A15" s="48"/>
      <c r="B15" s="34"/>
      <c r="C15" s="39"/>
      <c r="D15" s="40"/>
      <c r="E15" s="40"/>
      <c r="F15" s="41"/>
      <c r="G15" s="82"/>
      <c r="H15" s="40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4" customFormat="1" ht="24.75" thickBot="1">
      <c r="A16" s="233" t="s">
        <v>2</v>
      </c>
      <c r="B16" s="234"/>
      <c r="C16" s="234"/>
      <c r="D16" s="151">
        <f>SUM(D15:D15)</f>
        <v>0</v>
      </c>
      <c r="E16" s="151">
        <f>SUM(E15:E15)</f>
        <v>0</v>
      </c>
      <c r="F16" s="151" t="s">
        <v>12</v>
      </c>
      <c r="G16" s="151">
        <f>SUM(G15:G15)</f>
        <v>0</v>
      </c>
      <c r="H16" s="15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4" customFormat="1" ht="18" customHeight="1" thickTop="1" thickBot="1">
      <c r="A17" s="11"/>
      <c r="B17" s="11"/>
      <c r="C17" s="11"/>
      <c r="D17" s="12"/>
      <c r="E17" s="12"/>
      <c r="F17" s="12"/>
      <c r="G17" s="13"/>
      <c r="H17" s="1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4" customFormat="1">
      <c r="A18" s="223" t="s">
        <v>16</v>
      </c>
      <c r="B18" s="224"/>
      <c r="C18" s="224"/>
      <c r="D18" s="152">
        <f>+D13+D8+D16</f>
        <v>13</v>
      </c>
      <c r="E18" s="152">
        <f>+E13+E8+E16</f>
        <v>142</v>
      </c>
      <c r="F18" s="152" t="s">
        <v>12</v>
      </c>
      <c r="G18" s="152">
        <f>+G13+G8+G16</f>
        <v>50366500</v>
      </c>
      <c r="H18" s="15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24.75" thickTop="1"/>
  </sheetData>
  <mergeCells count="16">
    <mergeCell ref="H4:H5"/>
    <mergeCell ref="A6:H6"/>
    <mergeCell ref="A9:H9"/>
    <mergeCell ref="A14:H14"/>
    <mergeCell ref="A1:H1"/>
    <mergeCell ref="A2:H2"/>
    <mergeCell ref="G4:G5"/>
    <mergeCell ref="A18:C18"/>
    <mergeCell ref="F4:F5"/>
    <mergeCell ref="C4:C5"/>
    <mergeCell ref="A13:C13"/>
    <mergeCell ref="A8:C8"/>
    <mergeCell ref="A16:C16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13" t="s">
        <v>17</v>
      </c>
      <c r="B1" s="214"/>
      <c r="C1" s="214"/>
      <c r="D1" s="214"/>
    </row>
    <row r="2" spans="1:7" ht="35.25" customHeight="1">
      <c r="A2" s="210" t="s">
        <v>29</v>
      </c>
      <c r="B2" s="210"/>
      <c r="C2" s="210"/>
      <c r="D2" s="210"/>
    </row>
    <row r="3" spans="1:7" ht="12" customHeight="1" thickBot="1">
      <c r="A3" s="210"/>
      <c r="B3" s="210"/>
      <c r="C3" s="210"/>
      <c r="D3" s="210"/>
    </row>
    <row r="4" spans="1:7" s="6" customFormat="1" ht="28.5" customHeight="1">
      <c r="A4" s="246" t="s">
        <v>24</v>
      </c>
      <c r="B4" s="247"/>
      <c r="C4" s="250" t="s">
        <v>1</v>
      </c>
      <c r="D4" s="252" t="s">
        <v>3</v>
      </c>
      <c r="G4" s="57"/>
    </row>
    <row r="5" spans="1:7" s="6" customFormat="1" ht="28.5" customHeight="1">
      <c r="A5" s="248"/>
      <c r="B5" s="249"/>
      <c r="C5" s="251"/>
      <c r="D5" s="253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44" t="s">
        <v>2</v>
      </c>
      <c r="B9" s="245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43" t="s">
        <v>18</v>
      </c>
      <c r="B1" s="243"/>
      <c r="C1" s="243"/>
      <c r="D1" s="243"/>
      <c r="E1" s="243"/>
      <c r="F1" s="243"/>
      <c r="G1" s="243"/>
    </row>
    <row r="2" spans="1:20" ht="32.25" customHeight="1">
      <c r="A2" s="243" t="str">
        <f>+สรุปโครงการที่ผ่านการพิจารณา!A2</f>
        <v>ตั้งแต่เดือนตุลาคม - เดือนมกราคม  2565</v>
      </c>
      <c r="B2" s="243"/>
      <c r="C2" s="243"/>
      <c r="D2" s="243"/>
      <c r="E2" s="243"/>
      <c r="F2" s="243"/>
      <c r="G2" s="243"/>
    </row>
    <row r="3" spans="1:20" ht="13.5" customHeight="1" thickBot="1"/>
    <row r="4" spans="1:20" s="3" customFormat="1" ht="24.75" thickTop="1">
      <c r="A4" s="266" t="s">
        <v>0</v>
      </c>
      <c r="B4" s="268" t="s">
        <v>8</v>
      </c>
      <c r="C4" s="268" t="s">
        <v>9</v>
      </c>
      <c r="D4" s="270" t="s">
        <v>5</v>
      </c>
      <c r="E4" s="271"/>
      <c r="F4" s="264" t="s">
        <v>3</v>
      </c>
      <c r="G4" s="272" t="s">
        <v>4</v>
      </c>
    </row>
    <row r="5" spans="1:20" s="3" customFormat="1">
      <c r="A5" s="267"/>
      <c r="B5" s="269"/>
      <c r="C5" s="269"/>
      <c r="D5" s="63" t="s">
        <v>6</v>
      </c>
      <c r="E5" s="63" t="s">
        <v>7</v>
      </c>
      <c r="F5" s="265"/>
      <c r="G5" s="273"/>
    </row>
    <row r="6" spans="1:20" s="3" customFormat="1" ht="29.25" customHeight="1">
      <c r="A6" s="262" t="s">
        <v>49</v>
      </c>
      <c r="B6" s="263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54" t="s">
        <v>2</v>
      </c>
      <c r="B10" s="255"/>
      <c r="C10" s="255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56" t="s">
        <v>2</v>
      </c>
      <c r="B20" s="257"/>
      <c r="C20" s="257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58" t="s">
        <v>2</v>
      </c>
      <c r="B25" s="259"/>
      <c r="C25" s="259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60" t="s">
        <v>16</v>
      </c>
      <c r="B27" s="261"/>
      <c r="C27" s="261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2022-02-01T03:46:08Z</dcterms:modified>
</cp:coreProperties>
</file>